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5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ndidato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<sst xmlns="http://schemas.openxmlformats.org/spreadsheetml/2006/main" count="191" uniqueCount="186">
  <si>
    <t xml:space="preserve">MINISTÉRIO DA EDUCAÇÃO
UNIVERSIDADE FEDERAL DE PELOTAS
SECRETARIA DOS CONSELHOS SUPERIORES
CONSELHO COORDENADOR DO ENSINO DA PESQUISA E DA EXTENSÃO-COCEPE</t>
  </si>
  <si>
    <t xml:space="preserve">PROVA DE TÍTULOS - TABELA DE PONTUAÇÃO - VAGAS ESTRATÉGICAS - ANEXO IV RESOLUÇÃO 30/2019   </t>
  </si>
  <si>
    <t xml:space="preserve">Tabela de Pontuação dos títulos acadêmicos, atividades de ensino, atividades administrativas e/ou profissionais, atividades científicas/tecnológicas, literárias, artístico-culturais e de extensão</t>
  </si>
  <si>
    <t xml:space="preserve">Nome do candidato</t>
  </si>
  <si>
    <t xml:space="preserve">Concurso para a vaga de</t>
  </si>
  <si>
    <t xml:space="preserve">Número do Processo</t>
  </si>
  <si>
    <t xml:space="preserve">Área ou subárea de conhecimento do concurso</t>
  </si>
  <si>
    <t xml:space="preserve">ORIENTAÇÕES - Considerar os títulos constantes no curriculum vitae entreguepara a banca durante o concurso e comprovados. Deverão ser preenchidos somente os campos editáveis da tabela com a quantidade da produção. </t>
  </si>
  <si>
    <t xml:space="preserve">ITEM</t>
  </si>
  <si>
    <t xml:space="preserve">Itens de pontuações para Títulos Acadêmicos</t>
  </si>
  <si>
    <t xml:space="preserve">Considerar a titulação acadêmica comprovada</t>
  </si>
  <si>
    <t xml:space="preserve">Pontos</t>
  </si>
  <si>
    <t xml:space="preserve">Títulos Acadêmicos</t>
  </si>
  <si>
    <t xml:space="preserve">1.1 Titulação de graduação (5 pts)</t>
  </si>
  <si>
    <t xml:space="preserve">1.2. Titulação de especialização (10 pts)</t>
  </si>
  <si>
    <t xml:space="preserve">1.3 Titulação de mestrado (25 pts)</t>
  </si>
  <si>
    <t xml:space="preserve">1.4 Titulação de doutorado (50 pts)</t>
  </si>
  <si>
    <t xml:space="preserve">TOTAL ITEM 1</t>
  </si>
  <si>
    <t xml:space="preserve">Itens de atividades de ensino, atividades administrativas e/ou profissionais, atividades científicas/tecnológicas, literárias, artístico-culturais e de extensão</t>
  </si>
  <si>
    <t xml:space="preserve">Critérios complementares</t>
  </si>
  <si>
    <t xml:space="preserve">Produção abrangida pela área  informada no edital E com menos de 10 anos (100%)</t>
  </si>
  <si>
    <t xml:space="preserve">Produção não abrangida pela área informada no edital OU com mais de 10 anos (50%)</t>
  </si>
  <si>
    <t xml:space="preserve">Atividades de Ensino</t>
  </si>
  <si>
    <t xml:space="preserve">2.1. Tempo de docência em ensino superior (Limite 30,0)</t>
  </si>
  <si>
    <t xml:space="preserve">Números de semestres de atividades docentes (6 pts/semestre)</t>
  </si>
  <si>
    <t xml:space="preserve">Soma 2.1.</t>
  </si>
  <si>
    <t xml:space="preserve">Ajuste Limite 2.1.</t>
  </si>
  <si>
    <t xml:space="preserve">2.2. Participação como avaliador em bancas de monografias, trabalhos de conclusão de cursos de graduação ou concursos públicos. (Limite 3,0)</t>
  </si>
  <si>
    <t xml:space="preserve">Bancas de graduação ou similar (0,25 pt)</t>
  </si>
  <si>
    <r>
      <rPr>
        <sz val="10"/>
        <color rgb="FF000000"/>
        <rFont val="Calibri"/>
        <family val="2"/>
        <charset val="1"/>
      </rPr>
      <t xml:space="preserve">Especialização</t>
    </r>
    <r>
      <rPr>
        <i val="true"/>
        <sz val="10"/>
        <color rgb="FF000000"/>
        <rFont val="Calibri"/>
        <family val="2"/>
        <charset val="1"/>
      </rPr>
      <t xml:space="preserve"> latu sensu</t>
    </r>
    <r>
      <rPr>
        <sz val="10"/>
        <color rgb="FF000000"/>
        <rFont val="Calibri"/>
        <family val="2"/>
        <charset val="1"/>
      </rPr>
      <t xml:space="preserve">, </t>
    </r>
    <r>
      <rPr>
        <i val="true"/>
        <sz val="10"/>
        <color rgb="FF000000"/>
        <rFont val="Calibri"/>
        <family val="2"/>
        <charset val="1"/>
      </rPr>
      <t xml:space="preserve">MBA</t>
    </r>
    <r>
      <rPr>
        <sz val="10"/>
        <color rgb="FF000000"/>
        <rFont val="Calibri"/>
        <family val="2"/>
        <charset val="1"/>
      </rPr>
      <t xml:space="preserve">, aperfeiçoamento ou semelhante (0,3 pt)</t>
    </r>
  </si>
  <si>
    <t xml:space="preserve">Banca de pós-graduação ou concurso público (0,5 pt)</t>
  </si>
  <si>
    <t xml:space="preserve">Soma 2.2.</t>
  </si>
  <si>
    <t xml:space="preserve">Ajuste Limite 2.2.</t>
  </si>
  <si>
    <t xml:space="preserve">2.3.Orientações concluídas de alunos de graduação e de pós-graduação e orientações de bolsistas de iniciação científica e  aperfeiçoamento, monitorias, docência orientada. (Limite 10,0 pts)</t>
  </si>
  <si>
    <t xml:space="preserve">Orientação de aluno de graduação concluída (0,5 pontos por orientação)</t>
  </si>
  <si>
    <t xml:space="preserve">Orientação de aluno de pós-graduação concluída (2 pontos por orientação)</t>
  </si>
  <si>
    <t xml:space="preserve">Orientação de bolsista de iniciação científica/tecnológica concluída (1 ponto por orientação)</t>
  </si>
  <si>
    <t xml:space="preserve">Orientação de aluno de aperfeiçoamento ou extensão concluída (0,5 pt por orientação)</t>
  </si>
  <si>
    <t xml:space="preserve">Orientação de monitoria concluída ou supervisão de estágio (0,5 pt por orientação)</t>
  </si>
  <si>
    <t xml:space="preserve">Orientação de docência orientada concluída (1 ponto por orientação)</t>
  </si>
  <si>
    <t xml:space="preserve">Soma 2.3.</t>
  </si>
  <si>
    <t xml:space="preserve">Ajuste Limite 2.3.</t>
  </si>
  <si>
    <t xml:space="preserve">2.4.Orientações concluídas de alunos de pós-graduação- stricto sensu</t>
  </si>
  <si>
    <t xml:space="preserve">Orientação de aluno de pós-graduação concluída – mestrado ( 3 pontos por orientação)</t>
  </si>
  <si>
    <t xml:space="preserve">Orientação de aluno de pós-graduação concluída – doutorado (4 pontos por orientação)</t>
  </si>
  <si>
    <t xml:space="preserve">Soma 2.4.</t>
  </si>
  <si>
    <t xml:space="preserve">Ajuste Limite 2.4.</t>
  </si>
  <si>
    <t xml:space="preserve">TOTAL ITEM 2</t>
  </si>
  <si>
    <t xml:space="preserve">Outras atividades administrativas e/ou profissionais</t>
  </si>
  <si>
    <t xml:space="preserve">3.1. Outras atividades administrativas e/ou profissionais (Limite 10,0)</t>
  </si>
  <si>
    <t xml:space="preserve">Atividades administrativas (2 pts semestre)</t>
  </si>
  <si>
    <t xml:space="preserve">Atividades profissionais (2 pt por semestre)</t>
  </si>
  <si>
    <t xml:space="preserve">Soma 3.1.</t>
  </si>
  <si>
    <t xml:space="preserve">Ajuste Limite 3.1.</t>
  </si>
  <si>
    <t xml:space="preserve">TOTAL ITEM 3</t>
  </si>
  <si>
    <t xml:space="preserve">Atividades científicas/tecnológicas, literárias, artístico-culturais e de extensão</t>
  </si>
  <si>
    <t xml:space="preserve">4.1. Autoria de obra técnico-científica, artístico-cultural ou divulgada  (livro publicado por editora, filme, disco, software, composição musical, exposição individual, criação de identidade visual, direção ou produção de espetáculo, etc.) </t>
  </si>
  <si>
    <t xml:space="preserve">Livro editado por editora internacional com ISBN (20 pts)</t>
  </si>
  <si>
    <t xml:space="preserve">Livro editado por editora nacional com ISBN (15 pts)</t>
  </si>
  <si>
    <t xml:space="preserve">Livro editado por editora local com ISBN (10 pts cada)</t>
  </si>
  <si>
    <t xml:space="preserve">Livro organizado por um único organizador com ISBN (7 pts)</t>
  </si>
  <si>
    <t xml:space="preserve">Livro organizado por mais de um organizador com ISBN (5 pts)</t>
  </si>
  <si>
    <t xml:space="preserve">Demais produções não pontuadas nos demais itens ( 0,5 pt -  Limite 3 pts)</t>
  </si>
  <si>
    <t xml:space="preserve">Soma 4.1.</t>
  </si>
  <si>
    <t xml:space="preserve">Ajuste Limite 4.1.</t>
  </si>
  <si>
    <t xml:space="preserve">4.2. Participação em atividade coletiva de cunho técnico-científico, artístico-cultural ou desportivo (capítulo de livro publicado por editora, participação em exposição coletiva, faixa de disco/CD, atuação em espetáculo musical ou teatral, filme, vídeo) </t>
  </si>
  <si>
    <t xml:space="preserve">Capitulo de livro editado por editora internacional com ISBN(7 pts)</t>
  </si>
  <si>
    <t xml:space="preserve">Capitulo de livro editado por editora nacional com ISBN(4 pts)</t>
  </si>
  <si>
    <t xml:space="preserve">Demais produções relacionadas (1 ponto - limite 7 pts)</t>
  </si>
  <si>
    <t xml:space="preserve">Soma 4.2.</t>
  </si>
  <si>
    <t xml:space="preserve">Ajuste Limite 4.2.</t>
  </si>
  <si>
    <t xml:space="preserve">4.3. Organização de obra técnico-cientifica, artístico-cultural e desportiva  (organização de livro com mais de um autor publicado por editora, organização de exposição, espetáculo musical, teatral ou desportivo) (Limite 7,0 pts)</t>
  </si>
  <si>
    <t xml:space="preserve">Organização de obra internacional (7 pts)</t>
  </si>
  <si>
    <t xml:space="preserve">Organização de obra nacional (5 pts)</t>
  </si>
  <si>
    <t xml:space="preserve">Membro de corpo editorial , organização de obra nacional (3 pts)</t>
  </si>
  <si>
    <t xml:space="preserve">Demais produções relacionadas (1 ponto)</t>
  </si>
  <si>
    <t xml:space="preserve">Soma 4.3.</t>
  </si>
  <si>
    <t xml:space="preserve">Ajuste Limite 4.3.</t>
  </si>
  <si>
    <t xml:space="preserve">4.4. Tradução de livro publicado por editora, versão de filme, disco e outras mídias (Limite 10,0 pontos)</t>
  </si>
  <si>
    <t xml:space="preserve">Obra internacional (10 pts)</t>
  </si>
  <si>
    <t xml:space="preserve">Obra nacional (5 pts)</t>
  </si>
  <si>
    <t xml:space="preserve">Capítulo de livro de obra internacional (3 pts)</t>
  </si>
  <si>
    <t xml:space="preserve">Capítulo de livro e obra nacional (2 pts)</t>
  </si>
  <si>
    <t xml:space="preserve">Soma 4.4.</t>
  </si>
  <si>
    <t xml:space="preserve">Ajuste Limite 4.4.</t>
  </si>
  <si>
    <t xml:space="preserve">4.5. Produção artístico-cultural do candidato como autor, diretor cinematográfico ou teatral, ou criação musical que tenha alcançado exposição pública. (Limite 6,0 pts)</t>
  </si>
  <si>
    <t xml:space="preserve">Obra comprovada (3 pts)</t>
  </si>
  <si>
    <t xml:space="preserve">Exposição individual (1 pts)</t>
  </si>
  <si>
    <t xml:space="preserve">Soma 4.5.</t>
  </si>
  <si>
    <t xml:space="preserve">Ajuste Limite 4.5.</t>
  </si>
  <si>
    <t xml:space="preserve">4.6.1  Artigo técnico-científico ou artístico-cultural publicado até dezembro de 2013 em periódico  nacional ou estrangeiro indexado, com corpo editorial. Para atribuir pontos aos artigos utilizar o índice Qualis da área do concurso; se o periódico não estiver cadastrado na área do concurso, utilizar o Qualis para área multidisciplinar (http://qualis.capes.gov.br/webqualis). Somente deverão ser considerados artigos com volume, número, páginas ou número DOI (Identificador de Documentos on-line) 
Periódico </t>
  </si>
  <si>
    <t xml:space="preserve">Periódico classificado como Qualis A1 (15 pts)</t>
  </si>
  <si>
    <t xml:space="preserve">Periódico Qualis A2 (12 pts)</t>
  </si>
  <si>
    <t xml:space="preserve">Periódico Qualis B1 (10 pts)</t>
  </si>
  <si>
    <t xml:space="preserve">Periódico Qualis B2 (8 pts)</t>
  </si>
  <si>
    <t xml:space="preserve">Periódico Qualis B3 (5 pts)</t>
  </si>
  <si>
    <t xml:space="preserve">Periódico Qualis B4 e outros indexados (3 pts)</t>
  </si>
  <si>
    <t xml:space="preserve">Artigo não indexado (1 ponto; limite de 3 pts)</t>
  </si>
  <si>
    <t xml:space="preserve">Soma 4.6.1</t>
  </si>
  <si>
    <t xml:space="preserve">Ajuste Limite 4.6.1</t>
  </si>
  <si>
    <t xml:space="preserve">4.6.2. Artigo técnico-científico ou artístico-cultural, publicado a partir de janeiro de 2014 em periódico  nacional ou estrangeiro indexado, com corpo editorial. Para atribuir pontos aos artigos utilizar o índice Qualis da área do concurso; se o periódico não estiver cadastrado na área do concurso, utilizar o Qualis para área multidisciplinar (http://qualis.capes.gov.br/webqualis). Somente deverão ser considerados artigos com volume, número, páginas ou número DOI (Identificador de Documentos on-line)</t>
  </si>
  <si>
    <t xml:space="preserve">Periódico classificado como Qualis A1 (23 pts)</t>
  </si>
  <si>
    <t xml:space="preserve">Periódico Qualis A2 (18 pts)</t>
  </si>
  <si>
    <t xml:space="preserve">Periódico Qualis B1 (15 pts)</t>
  </si>
  <si>
    <t xml:space="preserve">Periódico Qualis B2 (12 pts)</t>
  </si>
  <si>
    <t xml:space="preserve">Soma 4.6.2</t>
  </si>
  <si>
    <t xml:space="preserve">Ajuste Limite 4.6.2</t>
  </si>
  <si>
    <t xml:space="preserve">4.7. Trabalho completo publicado em anais de congresso nacional/internacional  (Limite 3,0 pts)</t>
  </si>
  <si>
    <t xml:space="preserve">Publicações nacionais (1 ponto)</t>
  </si>
  <si>
    <t xml:space="preserve">Publicações internacionais (2 pts)</t>
  </si>
  <si>
    <t xml:space="preserve">Soma 4.7.</t>
  </si>
  <si>
    <t xml:space="preserve">Ajuste Limite 3.7.</t>
  </si>
  <si>
    <t xml:space="preserve">4.8. Resumo publicado em anais de congresso (Limite 5,0 pts)</t>
  </si>
  <si>
    <t xml:space="preserve">Resumos publicados em anais de congressos, jornadas, semanas acadêmicas e similares em nível nacional (0,1 pt)</t>
  </si>
  <si>
    <t xml:space="preserve">Resumos publicados em anais de congressos internacionais (0,3 pt)</t>
  </si>
  <si>
    <t xml:space="preserve">Soma 4.8.</t>
  </si>
  <si>
    <t xml:space="preserve">Ajuste Limite 3.8.</t>
  </si>
  <si>
    <t xml:space="preserve">4.9. Trabalho apresentado em congresso, simpósio ou seminário (Limite até 5,0 pontos)</t>
  </si>
  <si>
    <t xml:space="preserve">Semanas e jornadas acadêmicas (0,1 pt)</t>
  </si>
  <si>
    <t xml:space="preserve">Eventos científicos nacionais (0,2 pt)</t>
  </si>
  <si>
    <t xml:space="preserve">Eventos científicos internacionais (0,3 pt)</t>
  </si>
  <si>
    <t xml:space="preserve">Soma 4.9.</t>
  </si>
  <si>
    <t xml:space="preserve">Ajuste Limite 3.9.</t>
  </si>
  <si>
    <t xml:space="preserve">4.10. Palestrante, painelista ou debatedor em congresso, simpósio ou seminário (limite 4 pontos)</t>
  </si>
  <si>
    <t xml:space="preserve">Evento nacional (0,5 pt)</t>
  </si>
  <si>
    <t xml:space="preserve">Evento internacional (1 ponto)</t>
  </si>
  <si>
    <t xml:space="preserve">Soma 4.10.</t>
  </si>
  <si>
    <t xml:space="preserve">Ajuste Limite 3.10.</t>
  </si>
  <si>
    <t xml:space="preserve">4.11. Elaboração de texto ou material didático (manual, apostila, audiovisual e similares) comprovada (Limite 1,0 ponto)</t>
  </si>
  <si>
    <t xml:space="preserve">0,2 ponto por produção</t>
  </si>
  <si>
    <t xml:space="preserve">Soma 4.11.</t>
  </si>
  <si>
    <t xml:space="preserve">Ajuste Limite 3.11.</t>
  </si>
  <si>
    <t xml:space="preserve">4.12. Invento ou protótipo desenvolvido e registrado</t>
  </si>
  <si>
    <t xml:space="preserve">Criação/patente/registro de software concedida ou com com comprovação de licenciamento ou transferência para setor produtivo no Brasil ou no exterior (30 pontos).</t>
  </si>
  <si>
    <t xml:space="preserve">Desenvolvimento tecnológico de produtos, insumos ou processos na área com comprovação e sem registro (2 pontos)</t>
  </si>
  <si>
    <t xml:space="preserve">Pedido de registro comprovado de patente ou software com código INPI (4 pt por registro - Limite 12 pts)</t>
  </si>
  <si>
    <t xml:space="preserve">Soma 4.12.</t>
  </si>
  <si>
    <t xml:space="preserve">Ajuste Limite 3.12.</t>
  </si>
  <si>
    <t xml:space="preserve">4.13. Participação de atividade de extensão, mediante comprovação emitida por órgão competente responsável por atividades de extensão. </t>
  </si>
  <si>
    <t xml:space="preserve">Atuação como colaborador - 0,05 pontos a cada 20 horas</t>
  </si>
  <si>
    <t xml:space="preserve">Atuação como coordenador - 0,1 ponto a cada 20 horas</t>
  </si>
  <si>
    <t xml:space="preserve">Soma 4.13.</t>
  </si>
  <si>
    <t xml:space="preserve">Ajuste Limite 3.13.</t>
  </si>
  <si>
    <t xml:space="preserve">4.14. Ministrar curso de extensão (Limite 2,0)</t>
  </si>
  <si>
    <t xml:space="preserve">0,2 pontos para curso de 4 horas ou mais</t>
  </si>
  <si>
    <t xml:space="preserve">Soma 4.14.</t>
  </si>
  <si>
    <t xml:space="preserve">Ajuste Limite 4.14.</t>
  </si>
  <si>
    <t xml:space="preserve">4.15. Coordenar projetos de extensão ou evento (Limite  2,0 pt)</t>
  </si>
  <si>
    <t xml:space="preserve">0,5 pontos por projeto coordenado</t>
  </si>
  <si>
    <t xml:space="preserve">Soma 4.15.</t>
  </si>
  <si>
    <t xml:space="preserve">Ajuste Limite 3.15.</t>
  </si>
  <si>
    <t xml:space="preserve">4.16. Proferir palestra (não incluída nos itens anteriores) (Limite 1,0 pt)</t>
  </si>
  <si>
    <t xml:space="preserve">0,1 ponto por cada 04 horas de palestra/simpósio/workshop/conferência ou semelhante</t>
  </si>
  <si>
    <t xml:space="preserve">Soma 4.16.</t>
  </si>
  <si>
    <t xml:space="preserve">Ajuste Limite 4.16.</t>
  </si>
  <si>
    <t xml:space="preserve">4.17. Premiação ou distinções decorrente de atividades técnicas ou artísticas (Limite 3,0 pontos)</t>
  </si>
  <si>
    <t xml:space="preserve">Premios e distinções nacionais e internacionais (0,5 pt)</t>
  </si>
  <si>
    <t xml:space="preserve">Premios e distinções regionais (0,3 pt)</t>
  </si>
  <si>
    <t xml:space="preserve">Soma 4.17.</t>
  </si>
  <si>
    <t xml:space="preserve">Ajuste Limite 4.17.</t>
  </si>
  <si>
    <t xml:space="preserve">4.18. Atividades de cooperação interinstitucional (Limite 4,0 pts)</t>
  </si>
  <si>
    <t xml:space="preserve">1,0  ponto por semestre em cooperação internacional comprovada (estágio sanduíche, missão técnica)</t>
  </si>
  <si>
    <t xml:space="preserve">Soma 4.18.</t>
  </si>
  <si>
    <t xml:space="preserve">Ajuste Limite 4.18.</t>
  </si>
  <si>
    <t xml:space="preserve">4.19. Trabalhos de consultoria ou assessoria (Limite 2,0 pts)</t>
  </si>
  <si>
    <t xml:space="preserve">0,5 ponto por trabalho</t>
  </si>
  <si>
    <t xml:space="preserve">Soma 4.19.</t>
  </si>
  <si>
    <t xml:space="preserve">Ajuste Limite 4.19.</t>
  </si>
  <si>
    <t xml:space="preserve">4.20.Estágios e aperfeiçoamentos</t>
  </si>
  <si>
    <t xml:space="preserve">Estágio de pós-doutorado (10 pts)</t>
  </si>
  <si>
    <t xml:space="preserve">Livre docência (20 pts)</t>
  </si>
  <si>
    <t xml:space="preserve">Aperfeiçoamentos e estágios (0,02 pontos a cada 180 horas)</t>
  </si>
  <si>
    <t xml:space="preserve">Outras atividades como monitoria, iniciação científica, PET ou similares (0,5 pontos por semestre);</t>
  </si>
  <si>
    <t xml:space="preserve">Soma 4.20.</t>
  </si>
  <si>
    <t xml:space="preserve">Ajuste Limite 4.20.</t>
  </si>
  <si>
    <t xml:space="preserve">4.21. Demais qualificações (Limite 3 pontos)</t>
  </si>
  <si>
    <t xml:space="preserve"> Participação em evento científico (0,02 ponto cada);</t>
  </si>
  <si>
    <t xml:space="preserve"> Língua estrangueira: certificado de conclusão ou atestado de proficiência (3 pts)</t>
  </si>
  <si>
    <t xml:space="preserve">Soma 4.21.</t>
  </si>
  <si>
    <t xml:space="preserve">Ajuste Limite 4.21.</t>
  </si>
  <si>
    <t xml:space="preserve">TOTAL ÍTEM 4</t>
  </si>
  <si>
    <t xml:space="preserve">Pontuação Ítem 1 - Títulos Acadêmicos</t>
  </si>
  <si>
    <t xml:space="preserve">Pontuação Ítem 2 - Atividades de ensino </t>
  </si>
  <si>
    <t xml:space="preserve">Pontuação Ítem 3 -  Atividades Administrativas/profissionais</t>
  </si>
  <si>
    <t xml:space="preserve">Pontuação Ítem 4 - Produção científica/tecnológica</t>
  </si>
  <si>
    <t xml:space="preserve">Pontuação Final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</si>
</sst>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8EB4E3"/>
        <bgColor rgb="FF9999FF"/>
      </patternFill>
    </fill>
    <fill>
      <patternFill patternType="solid">
        <fgColor rgb="FF808080"/>
        <bgColor rgb="FF969696"/>
      </patternFill>
    </fill>
    <fill>
      <patternFill patternType="solid">
        <fgColor rgb="FFFFFF99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/>
      <top/>
      <bottom/>
      <diagonal/>
    </border>
    <border diagonalUp="false" diagonalDown="false">
      <left/>
      <right style="thin">
        <color rgb="FF3C3C3C"/>
      </right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/>
      <top style="thin">
        <color rgb="FF3C3C3C"/>
      </top>
      <bottom/>
      <diagonal/>
    </border>
    <border diagonalUp="false" diagonalDown="false">
      <left/>
      <right/>
      <top style="thin">
        <color rgb="FF3C3C3C"/>
      </top>
      <bottom/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/>
      <diagonal/>
    </border>
    <border diagonalUp="false" diagonalDown="false">
      <left style="thin">
        <color rgb="FF3C3C3C"/>
      </left>
      <right/>
      <top style="thin">
        <color rgb="FF3C3C3C"/>
      </top>
      <bottom style="thin"/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/>
      <right style="thin">
        <color rgb="FF3C3C3C"/>
      </right>
      <top style="thin"/>
      <bottom style="thin"/>
      <diagonal/>
    </border>
    <border diagonalUp="false" diagonalDown="false">
      <left style="thin">
        <color rgb="FF3C3C3C"/>
      </left>
      <right style="thin"/>
      <top style="thin"/>
      <bottom style="thin"/>
      <diagonal/>
    </border>
    <border diagonalUp="false" diagonalDown="false">
      <left/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/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/>
      <diagonal/>
    </border>
    <border diagonalUp="false" diagonalDown="false">
      <left/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/>
      <bottom style="thin">
        <color rgb="FF3C3C3C"/>
      </bottom>
      <diagonal/>
    </border>
    <border diagonalUp="false" diagonalDown="false">
      <left/>
      <right/>
      <top/>
      <bottom style="thin">
        <color rgb="FF3C3C3C"/>
      </bottom>
      <diagonal/>
    </border>
    <border diagonalUp="false" diagonalDown="false">
      <left/>
      <right/>
      <top style="thin">
        <color rgb="FF3C3C3C"/>
      </top>
      <bottom style="thin">
        <color rgb="FF3C3C3C"/>
      </bottom>
      <diagonal/>
    </border>
    <border diagonalUp="false" diagonalDown="false">
      <left style="thin"/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/>
      <top style="thin">
        <color rgb="FF3C3C3C"/>
      </top>
      <bottom style="thin">
        <color rgb="FF3C3C3C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5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7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6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6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8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2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7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6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8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8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8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8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8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8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2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5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5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6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7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7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3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3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3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C3C3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278640</xdr:colOff>
      <xdr:row>0</xdr:row>
      <xdr:rowOff>101520</xdr:rowOff>
    </xdr:from>
    <xdr:to>
      <xdr:col>4</xdr:col>
      <xdr:colOff>189720</xdr:colOff>
      <xdr:row>3</xdr:row>
      <xdr:rowOff>84600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2424240" y="101520"/>
          <a:ext cx="723600" cy="4687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pageBreakPreview" topLeftCell="A124" colorId="64" zoomScale="90" zoomScaleNormal="90" zoomScalePageLayoutView="90" workbookViewId="0">
      <selection pane="topLeft" activeCell="L29" activeCellId="0" sqref="L29"/>
    </sheetView>
  </sheetViews>
  <sheetFormatPr defaultRowHeight="12.75" zeroHeight="false" outlineLevelRow="0" outlineLevelCol="0"/>
  <cols>
    <col collapsed="false" customWidth="true" hidden="false" outlineLevel="0" max="1" min="1" style="1" width="5.85"/>
    <col collapsed="false" customWidth="true" hidden="false" outlineLevel="0" max="6" min="2" style="2" width="9.14"/>
    <col collapsed="false" customWidth="true" hidden="false" outlineLevel="0" max="7" min="7" style="2" width="7.43"/>
    <col collapsed="false" customWidth="true" hidden="false" outlineLevel="0" max="8" min="8" style="2" width="53"/>
    <col collapsed="false" customWidth="true" hidden="false" outlineLevel="0" max="9" min="9" style="3" width="8.09"/>
    <col collapsed="false" customWidth="true" hidden="false" outlineLevel="0" max="10" min="10" style="2" width="10.85"/>
    <col collapsed="false" customWidth="true" hidden="false" outlineLevel="0" max="11" min="11" style="2" width="11"/>
    <col collapsed="false" customWidth="false" hidden="false" outlineLevel="0" max="12" min="12" style="4" width="11.43"/>
    <col collapsed="false" customWidth="true" hidden="false" outlineLevel="0" max="13" min="13" style="2" width="10.71"/>
    <col collapsed="false" customWidth="true" hidden="false" outlineLevel="0" max="14" min="14" style="5" width="9.85"/>
    <col collapsed="false" customWidth="true" hidden="false" outlineLevel="0" max="15" min="15" style="5" width="12.14"/>
    <col collapsed="false" customWidth="true" hidden="false" outlineLevel="0" max="1025" min="16" style="5" width="8.85"/>
  </cols>
  <sheetData>
    <row r="1" customFormat="false" ht="12.75" hidden="false" customHeight="true" outlineLevel="0" collapsed="false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9"/>
      <c r="O1" s="9"/>
      <c r="P1" s="9"/>
    </row>
    <row r="2" customFormat="false" ht="12.75" hidden="false" customHeight="false" outlineLevel="0" collapsed="false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</row>
    <row r="3" customFormat="false" ht="12.75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9"/>
      <c r="P3" s="9"/>
    </row>
    <row r="4" customFormat="false" ht="12.75" hidden="false" customHeight="false" outlineLevel="0" collapsed="false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</row>
    <row r="5" customFormat="false" ht="12.75" hidden="false" customHeight="false" outlineLevel="0" collapsed="false">
      <c r="A5" s="10"/>
      <c r="B5" s="11"/>
      <c r="C5" s="11"/>
      <c r="D5" s="11"/>
      <c r="E5" s="11"/>
      <c r="F5" s="11"/>
      <c r="G5" s="11"/>
      <c r="H5" s="11"/>
      <c r="I5" s="12"/>
      <c r="J5" s="11"/>
      <c r="K5" s="11"/>
      <c r="L5" s="13"/>
      <c r="M5" s="14"/>
      <c r="N5" s="15"/>
      <c r="O5" s="15"/>
      <c r="P5" s="15"/>
    </row>
    <row r="6" customFormat="false" ht="12.75" hidden="false" customHeight="true" outlineLevel="0" collapsed="false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customFormat="false" ht="12.75" hidden="false" customHeight="false" outlineLevel="0" collapsed="false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customFormat="false" ht="24" hidden="false" customHeight="true" outlineLevel="0" collapsed="false">
      <c r="A8" s="10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3"/>
    </row>
    <row r="9" customFormat="false" ht="12.75" hidden="false" customHeight="false" outlineLevel="0" collapsed="false">
      <c r="A9" s="10"/>
      <c r="B9" s="17"/>
      <c r="C9" s="17"/>
      <c r="D9" s="17"/>
      <c r="E9" s="17"/>
      <c r="F9" s="17"/>
      <c r="G9" s="17"/>
      <c r="H9" s="17"/>
      <c r="I9" s="17"/>
      <c r="J9" s="17"/>
      <c r="K9" s="17"/>
      <c r="L9" s="13"/>
    </row>
    <row r="10" customFormat="false" ht="12.75" hidden="false" customHeight="false" outlineLevel="0" collapsed="false">
      <c r="A10" s="10"/>
      <c r="B10" s="18" t="s">
        <v>3</v>
      </c>
      <c r="C10" s="19"/>
      <c r="D10" s="20"/>
      <c r="E10" s="20"/>
      <c r="F10" s="20"/>
      <c r="G10" s="20"/>
      <c r="H10" s="21" t="s">
        <v>4</v>
      </c>
      <c r="I10" s="20"/>
      <c r="J10" s="20"/>
      <c r="K10" s="20"/>
      <c r="L10" s="20"/>
    </row>
    <row r="11" customFormat="false" ht="12.75" hidden="false" customHeight="false" outlineLevel="0" collapsed="false">
      <c r="A11" s="10"/>
      <c r="B11" s="22"/>
      <c r="C11" s="19"/>
      <c r="D11" s="19"/>
      <c r="E11" s="19"/>
      <c r="F11" s="19"/>
      <c r="G11" s="19"/>
      <c r="H11" s="21" t="s">
        <v>5</v>
      </c>
      <c r="I11" s="20"/>
      <c r="J11" s="20"/>
      <c r="K11" s="20"/>
      <c r="L11" s="20"/>
    </row>
    <row r="12" customFormat="false" ht="12.75" hidden="false" customHeight="false" outlineLevel="0" collapsed="false">
      <c r="A12" s="10"/>
      <c r="B12" s="11"/>
      <c r="C12" s="23" t="s">
        <v>6</v>
      </c>
      <c r="D12" s="23"/>
      <c r="E12" s="23"/>
      <c r="F12" s="23"/>
      <c r="G12" s="23"/>
      <c r="H12" s="23"/>
      <c r="I12" s="24"/>
      <c r="J12" s="24"/>
      <c r="K12" s="24"/>
      <c r="L12" s="24"/>
    </row>
    <row r="13" customFormat="false" ht="12.75" hidden="false" customHeight="false" outlineLevel="0" collapsed="false">
      <c r="A13" s="10"/>
      <c r="B13" s="11"/>
      <c r="C13" s="23"/>
      <c r="D13" s="23"/>
      <c r="E13" s="23"/>
      <c r="F13" s="23"/>
      <c r="G13" s="23"/>
      <c r="H13" s="23"/>
      <c r="I13" s="25"/>
      <c r="J13" s="19"/>
      <c r="K13" s="19"/>
      <c r="L13" s="26"/>
    </row>
    <row r="14" customFormat="false" ht="12.75" hidden="false" customHeight="true" outlineLevel="0" collapsed="false">
      <c r="C14" s="27"/>
      <c r="D14" s="28" t="s">
        <v>7</v>
      </c>
      <c r="E14" s="28"/>
      <c r="F14" s="28"/>
      <c r="G14" s="28"/>
      <c r="H14" s="28"/>
      <c r="I14" s="28"/>
      <c r="J14" s="28"/>
      <c r="K14" s="28"/>
      <c r="L14" s="29"/>
    </row>
    <row r="15" customFormat="false" ht="12.75" hidden="false" customHeight="false" outlineLevel="0" collapsed="false">
      <c r="D15" s="28"/>
      <c r="E15" s="28"/>
      <c r="F15" s="28"/>
      <c r="G15" s="28"/>
      <c r="H15" s="28"/>
      <c r="I15" s="28"/>
      <c r="J15" s="28"/>
      <c r="K15" s="28"/>
    </row>
    <row r="16" customFormat="false" ht="12.75" hidden="false" customHeight="false" outlineLevel="0" collapsed="false">
      <c r="D16" s="27"/>
      <c r="E16" s="27"/>
      <c r="F16" s="27"/>
      <c r="G16" s="27"/>
      <c r="H16" s="27"/>
      <c r="I16" s="30"/>
      <c r="J16" s="27"/>
      <c r="K16" s="27"/>
    </row>
    <row r="17" customFormat="false" ht="27.75" hidden="false" customHeight="true" outlineLevel="0" collapsed="false">
      <c r="A17" s="31" t="s">
        <v>8</v>
      </c>
      <c r="B17" s="32" t="s">
        <v>9</v>
      </c>
      <c r="C17" s="32"/>
      <c r="D17" s="32"/>
      <c r="E17" s="32"/>
      <c r="F17" s="32"/>
      <c r="G17" s="32"/>
      <c r="H17" s="32"/>
      <c r="I17" s="33"/>
      <c r="J17" s="34" t="s">
        <v>10</v>
      </c>
      <c r="K17" s="34"/>
      <c r="L17" s="35" t="s">
        <v>11</v>
      </c>
    </row>
    <row r="18" customFormat="false" ht="12.75" hidden="false" customHeight="false" outlineLevel="0" collapsed="false">
      <c r="A18" s="36"/>
      <c r="B18" s="37"/>
      <c r="C18" s="38"/>
      <c r="D18" s="38"/>
      <c r="E18" s="38"/>
      <c r="F18" s="38"/>
      <c r="G18" s="38"/>
      <c r="H18" s="38"/>
      <c r="I18" s="39"/>
      <c r="J18" s="40"/>
      <c r="K18" s="40"/>
      <c r="L18" s="41"/>
    </row>
    <row r="19" customFormat="false" ht="12.75" hidden="false" customHeight="false" outlineLevel="0" collapsed="false">
      <c r="A19" s="42" t="n">
        <v>1</v>
      </c>
      <c r="B19" s="43" t="s">
        <v>12</v>
      </c>
      <c r="C19" s="43"/>
      <c r="D19" s="43"/>
      <c r="E19" s="43"/>
      <c r="F19" s="43"/>
      <c r="G19" s="43"/>
      <c r="H19" s="43"/>
      <c r="I19" s="44"/>
      <c r="J19" s="45"/>
      <c r="K19" s="45"/>
      <c r="L19" s="46"/>
    </row>
    <row r="20" customFormat="false" ht="12.75" hidden="false" customHeight="true" outlineLevel="0" collapsed="false">
      <c r="A20" s="47"/>
      <c r="B20" s="48" t="s">
        <v>13</v>
      </c>
      <c r="C20" s="48"/>
      <c r="D20" s="48"/>
      <c r="E20" s="48"/>
      <c r="F20" s="48"/>
      <c r="G20" s="48"/>
      <c r="H20" s="48"/>
      <c r="I20" s="49"/>
      <c r="J20" s="50" t="n">
        <v>0</v>
      </c>
      <c r="K20" s="50"/>
      <c r="L20" s="51" t="n">
        <f aca="false">(J20*5)</f>
        <v>0</v>
      </c>
    </row>
    <row r="21" customFormat="false" ht="12.75" hidden="false" customHeight="true" outlineLevel="0" collapsed="false">
      <c r="A21" s="47"/>
      <c r="B21" s="48" t="s">
        <v>14</v>
      </c>
      <c r="C21" s="48"/>
      <c r="D21" s="48"/>
      <c r="E21" s="48"/>
      <c r="F21" s="48"/>
      <c r="G21" s="48"/>
      <c r="H21" s="48"/>
      <c r="I21" s="52"/>
      <c r="J21" s="53" t="n">
        <v>0</v>
      </c>
      <c r="K21" s="53"/>
      <c r="L21" s="51" t="n">
        <f aca="false">(J21*10)</f>
        <v>0</v>
      </c>
    </row>
    <row r="22" customFormat="false" ht="12.75" hidden="false" customHeight="true" outlineLevel="0" collapsed="false">
      <c r="A22" s="47"/>
      <c r="B22" s="48" t="s">
        <v>15</v>
      </c>
      <c r="C22" s="48"/>
      <c r="D22" s="48"/>
      <c r="E22" s="48"/>
      <c r="F22" s="48"/>
      <c r="G22" s="48"/>
      <c r="H22" s="48"/>
      <c r="I22" s="54"/>
      <c r="J22" s="55" t="n">
        <v>0</v>
      </c>
      <c r="K22" s="55"/>
      <c r="L22" s="51" t="n">
        <f aca="false">(J22*25)</f>
        <v>0</v>
      </c>
    </row>
    <row r="23" customFormat="false" ht="12.75" hidden="false" customHeight="true" outlineLevel="0" collapsed="false">
      <c r="A23" s="47"/>
      <c r="B23" s="48" t="s">
        <v>16</v>
      </c>
      <c r="C23" s="48"/>
      <c r="D23" s="48"/>
      <c r="E23" s="48"/>
      <c r="F23" s="48"/>
      <c r="G23" s="48"/>
      <c r="H23" s="48"/>
      <c r="I23" s="56"/>
      <c r="J23" s="57" t="n">
        <v>0</v>
      </c>
      <c r="K23" s="57"/>
      <c r="L23" s="51" t="n">
        <f aca="false">(J23*50)</f>
        <v>0</v>
      </c>
    </row>
    <row r="24" customFormat="false" ht="12.75" hidden="false" customHeight="false" outlineLevel="0" collapsed="false">
      <c r="A24" s="58"/>
      <c r="B24" s="59"/>
      <c r="C24" s="59"/>
      <c r="D24" s="59"/>
      <c r="E24" s="59"/>
      <c r="F24" s="59"/>
      <c r="G24" s="59"/>
      <c r="H24" s="59"/>
      <c r="I24" s="60"/>
      <c r="J24" s="61" t="s">
        <v>17</v>
      </c>
      <c r="K24" s="61"/>
      <c r="L24" s="62" t="n">
        <f aca="false">MAX(L20:L23)</f>
        <v>0</v>
      </c>
    </row>
    <row r="25" customFormat="false" ht="120" hidden="false" customHeight="true" outlineLevel="0" collapsed="false">
      <c r="A25" s="31" t="s">
        <v>8</v>
      </c>
      <c r="B25" s="63" t="s">
        <v>18</v>
      </c>
      <c r="C25" s="63"/>
      <c r="D25" s="63"/>
      <c r="E25" s="63"/>
      <c r="F25" s="63"/>
      <c r="G25" s="63"/>
      <c r="H25" s="64" t="s">
        <v>19</v>
      </c>
      <c r="I25" s="33"/>
      <c r="J25" s="34" t="s">
        <v>20</v>
      </c>
      <c r="K25" s="34" t="s">
        <v>21</v>
      </c>
      <c r="L25" s="35" t="s">
        <v>11</v>
      </c>
    </row>
    <row r="26" customFormat="false" ht="12.75" hidden="false" customHeight="false" outlineLevel="0" collapsed="false">
      <c r="A26" s="36"/>
      <c r="B26" s="37"/>
      <c r="C26" s="38"/>
      <c r="D26" s="38"/>
      <c r="E26" s="38"/>
      <c r="F26" s="38"/>
      <c r="G26" s="38"/>
      <c r="H26" s="38"/>
      <c r="I26" s="39"/>
      <c r="J26" s="65"/>
      <c r="K26" s="65"/>
      <c r="L26" s="66"/>
    </row>
    <row r="27" customFormat="false" ht="12.75" hidden="false" customHeight="false" outlineLevel="0" collapsed="false">
      <c r="A27" s="42" t="n">
        <v>2</v>
      </c>
      <c r="B27" s="67" t="s">
        <v>22</v>
      </c>
      <c r="C27" s="67"/>
      <c r="D27" s="67"/>
      <c r="E27" s="67"/>
      <c r="F27" s="67"/>
      <c r="G27" s="67"/>
      <c r="H27" s="68"/>
      <c r="I27" s="44"/>
      <c r="J27" s="69"/>
      <c r="K27" s="69"/>
      <c r="L27" s="70"/>
    </row>
    <row r="28" customFormat="false" ht="12.8" hidden="false" customHeight="true" outlineLevel="0" collapsed="false">
      <c r="A28" s="71"/>
      <c r="B28" s="72" t="s">
        <v>23</v>
      </c>
      <c r="C28" s="72"/>
      <c r="D28" s="72"/>
      <c r="E28" s="72"/>
      <c r="F28" s="72"/>
      <c r="G28" s="72"/>
      <c r="H28" s="73" t="s">
        <v>24</v>
      </c>
      <c r="I28" s="74"/>
      <c r="J28" s="55" t="n">
        <v>0</v>
      </c>
      <c r="K28" s="75" t="n">
        <v>0</v>
      </c>
      <c r="L28" s="76" t="n">
        <f aca="false">(J28*6)+(K28*3)</f>
        <v>0</v>
      </c>
      <c r="N28" s="2"/>
    </row>
    <row r="29" customFormat="false" ht="12.75" hidden="false" customHeight="false" outlineLevel="0" collapsed="false">
      <c r="A29" s="71"/>
      <c r="B29" s="72"/>
      <c r="C29" s="72"/>
      <c r="D29" s="72"/>
      <c r="E29" s="72"/>
      <c r="F29" s="72"/>
      <c r="G29" s="72"/>
      <c r="H29" s="77" t="s">
        <v>25</v>
      </c>
      <c r="I29" s="74" t="n">
        <f aca="false">L28</f>
        <v>0</v>
      </c>
      <c r="J29" s="78" t="s">
        <v>26</v>
      </c>
      <c r="K29" s="78"/>
      <c r="L29" s="79" t="n">
        <f aca="false">IF(I29&gt;=30,30,I29)</f>
        <v>0</v>
      </c>
      <c r="N29" s="2"/>
    </row>
    <row r="30" customFormat="false" ht="12.75" hidden="false" customHeight="true" outlineLevel="0" collapsed="false">
      <c r="A30" s="71"/>
      <c r="B30" s="80" t="s">
        <v>27</v>
      </c>
      <c r="C30" s="80"/>
      <c r="D30" s="80"/>
      <c r="E30" s="80"/>
      <c r="F30" s="80"/>
      <c r="G30" s="80"/>
      <c r="H30" s="80" t="s">
        <v>28</v>
      </c>
      <c r="I30" s="81"/>
      <c r="J30" s="82" t="n">
        <v>0</v>
      </c>
      <c r="K30" s="83" t="n">
        <v>0</v>
      </c>
      <c r="L30" s="84" t="n">
        <f aca="false">(J30*0.25)+(K30*0.125)</f>
        <v>0</v>
      </c>
    </row>
    <row r="31" customFormat="false" ht="25.5" hidden="false" customHeight="false" outlineLevel="0" collapsed="false">
      <c r="A31" s="71"/>
      <c r="B31" s="80"/>
      <c r="C31" s="80"/>
      <c r="D31" s="80"/>
      <c r="E31" s="80"/>
      <c r="F31" s="80"/>
      <c r="G31" s="80"/>
      <c r="H31" s="72" t="s">
        <v>29</v>
      </c>
      <c r="I31" s="74"/>
      <c r="J31" s="55" t="n">
        <v>0</v>
      </c>
      <c r="K31" s="75" t="n">
        <v>0</v>
      </c>
      <c r="L31" s="84" t="n">
        <f aca="false">(J31*0.3)+(K31*0.15)</f>
        <v>0</v>
      </c>
    </row>
    <row r="32" customFormat="false" ht="12.75" hidden="false" customHeight="false" outlineLevel="0" collapsed="false">
      <c r="A32" s="71"/>
      <c r="B32" s="80"/>
      <c r="C32" s="80"/>
      <c r="D32" s="80"/>
      <c r="E32" s="80"/>
      <c r="F32" s="80"/>
      <c r="G32" s="80"/>
      <c r="H32" s="72" t="s">
        <v>30</v>
      </c>
      <c r="I32" s="74"/>
      <c r="J32" s="55" t="n">
        <v>0</v>
      </c>
      <c r="K32" s="75" t="n">
        <v>0</v>
      </c>
      <c r="L32" s="84" t="n">
        <f aca="false">(J32*0.5)+(K32*0.25)</f>
        <v>0</v>
      </c>
    </row>
    <row r="33" customFormat="false" ht="12.75" hidden="false" customHeight="false" outlineLevel="0" collapsed="false">
      <c r="A33" s="71"/>
      <c r="B33" s="80"/>
      <c r="C33" s="80"/>
      <c r="D33" s="80"/>
      <c r="E33" s="80"/>
      <c r="F33" s="80"/>
      <c r="G33" s="80"/>
      <c r="H33" s="77" t="s">
        <v>31</v>
      </c>
      <c r="I33" s="74" t="n">
        <f aca="false">SUM(L30:L32)</f>
        <v>0</v>
      </c>
      <c r="J33" s="78" t="s">
        <v>32</v>
      </c>
      <c r="K33" s="78"/>
      <c r="L33" s="79" t="n">
        <f aca="false">IF(I33&gt;=3,3,I33)</f>
        <v>0</v>
      </c>
    </row>
    <row r="34" customFormat="false" ht="25.5" hidden="false" customHeight="true" outlineLevel="0" collapsed="false">
      <c r="A34" s="85"/>
      <c r="B34" s="72" t="s">
        <v>33</v>
      </c>
      <c r="C34" s="72"/>
      <c r="D34" s="72"/>
      <c r="E34" s="72"/>
      <c r="F34" s="72"/>
      <c r="G34" s="72"/>
      <c r="H34" s="80" t="s">
        <v>34</v>
      </c>
      <c r="I34" s="81"/>
      <c r="J34" s="82" t="n">
        <v>0</v>
      </c>
      <c r="K34" s="83" t="n">
        <v>0</v>
      </c>
      <c r="L34" s="84" t="n">
        <f aca="false">(J34*0.5)+(K34*0.25)</f>
        <v>0</v>
      </c>
    </row>
    <row r="35" customFormat="false" ht="25.5" hidden="false" customHeight="false" outlineLevel="0" collapsed="false">
      <c r="A35" s="85"/>
      <c r="B35" s="72"/>
      <c r="C35" s="72"/>
      <c r="D35" s="72"/>
      <c r="E35" s="72"/>
      <c r="F35" s="72"/>
      <c r="G35" s="72"/>
      <c r="H35" s="72" t="s">
        <v>35</v>
      </c>
      <c r="I35" s="74"/>
      <c r="J35" s="55" t="n">
        <v>0</v>
      </c>
      <c r="K35" s="75" t="n">
        <v>0</v>
      </c>
      <c r="L35" s="84" t="n">
        <f aca="false">(J35*2)+(K35*1)</f>
        <v>0</v>
      </c>
    </row>
    <row r="36" customFormat="false" ht="25.5" hidden="false" customHeight="false" outlineLevel="0" collapsed="false">
      <c r="A36" s="85"/>
      <c r="B36" s="72"/>
      <c r="C36" s="72"/>
      <c r="D36" s="72"/>
      <c r="E36" s="72"/>
      <c r="F36" s="72"/>
      <c r="G36" s="72"/>
      <c r="H36" s="72" t="s">
        <v>36</v>
      </c>
      <c r="I36" s="74"/>
      <c r="J36" s="55" t="n">
        <v>0</v>
      </c>
      <c r="K36" s="75" t="n">
        <v>0</v>
      </c>
      <c r="L36" s="84" t="n">
        <f aca="false">(J36*1)+(K36*0.5)</f>
        <v>0</v>
      </c>
    </row>
    <row r="37" customFormat="false" ht="25.5" hidden="false" customHeight="false" outlineLevel="0" collapsed="false">
      <c r="A37" s="85"/>
      <c r="B37" s="72"/>
      <c r="C37" s="72"/>
      <c r="D37" s="72"/>
      <c r="E37" s="72"/>
      <c r="F37" s="72"/>
      <c r="G37" s="72"/>
      <c r="H37" s="72" t="s">
        <v>37</v>
      </c>
      <c r="I37" s="74"/>
      <c r="J37" s="55" t="n">
        <v>0</v>
      </c>
      <c r="K37" s="75" t="n">
        <v>0</v>
      </c>
      <c r="L37" s="84" t="n">
        <f aca="false">(J37*0.5)+(K37*0.25)</f>
        <v>0</v>
      </c>
    </row>
    <row r="38" customFormat="false" ht="25.5" hidden="false" customHeight="false" outlineLevel="0" collapsed="false">
      <c r="A38" s="85"/>
      <c r="B38" s="72"/>
      <c r="C38" s="72"/>
      <c r="D38" s="72"/>
      <c r="E38" s="72"/>
      <c r="F38" s="72"/>
      <c r="G38" s="72"/>
      <c r="H38" s="72" t="s">
        <v>38</v>
      </c>
      <c r="I38" s="74"/>
      <c r="J38" s="55" t="n">
        <v>0</v>
      </c>
      <c r="K38" s="75" t="n">
        <v>0</v>
      </c>
      <c r="L38" s="84" t="n">
        <f aca="false">(J38*0.5)+(K38*0.25)</f>
        <v>0</v>
      </c>
    </row>
    <row r="39" customFormat="false" ht="25.5" hidden="false" customHeight="false" outlineLevel="0" collapsed="false">
      <c r="A39" s="85"/>
      <c r="B39" s="72"/>
      <c r="C39" s="72"/>
      <c r="D39" s="72"/>
      <c r="E39" s="72"/>
      <c r="F39" s="72"/>
      <c r="G39" s="72"/>
      <c r="H39" s="86" t="s">
        <v>39</v>
      </c>
      <c r="I39" s="87"/>
      <c r="J39" s="88" t="n">
        <v>0</v>
      </c>
      <c r="K39" s="89" t="n">
        <v>0</v>
      </c>
      <c r="L39" s="90" t="n">
        <f aca="false">(J39*1)+(K39*0.5)</f>
        <v>0</v>
      </c>
    </row>
    <row r="40" s="18" customFormat="true" ht="12.75" hidden="false" customHeight="false" outlineLevel="0" collapsed="false">
      <c r="A40" s="91"/>
      <c r="B40" s="92"/>
      <c r="C40" s="92"/>
      <c r="D40" s="92"/>
      <c r="E40" s="92"/>
      <c r="F40" s="92"/>
      <c r="G40" s="92"/>
      <c r="H40" s="93" t="s">
        <v>40</v>
      </c>
      <c r="I40" s="87" t="n">
        <f aca="false">SUM(L34:L39)</f>
        <v>0</v>
      </c>
      <c r="J40" s="78" t="s">
        <v>41</v>
      </c>
      <c r="K40" s="78"/>
      <c r="L40" s="79" t="n">
        <f aca="false">IF(I40&gt;=10,10,I40)</f>
        <v>0</v>
      </c>
      <c r="M40" s="11"/>
    </row>
    <row r="41" customFormat="false" ht="27.95" hidden="false" customHeight="true" outlineLevel="0" collapsed="false">
      <c r="A41" s="94"/>
      <c r="B41" s="86" t="s">
        <v>42</v>
      </c>
      <c r="C41" s="86"/>
      <c r="D41" s="86"/>
      <c r="E41" s="86"/>
      <c r="F41" s="86"/>
      <c r="G41" s="86"/>
      <c r="H41" s="72" t="s">
        <v>43</v>
      </c>
      <c r="I41" s="95"/>
      <c r="J41" s="96" t="n">
        <v>0</v>
      </c>
      <c r="K41" s="97" t="n">
        <v>0</v>
      </c>
      <c r="L41" s="98" t="n">
        <f aca="false">(J41*3)+(K41*1.5)</f>
        <v>0</v>
      </c>
    </row>
    <row r="42" customFormat="false" ht="30.95" hidden="false" customHeight="true" outlineLevel="0" collapsed="false">
      <c r="A42" s="94"/>
      <c r="B42" s="86"/>
      <c r="C42" s="86"/>
      <c r="D42" s="86"/>
      <c r="E42" s="86"/>
      <c r="F42" s="86"/>
      <c r="G42" s="86"/>
      <c r="H42" s="72" t="s">
        <v>44</v>
      </c>
      <c r="I42" s="95"/>
      <c r="J42" s="99" t="n">
        <v>0</v>
      </c>
      <c r="K42" s="97" t="n">
        <v>0</v>
      </c>
      <c r="L42" s="98" t="n">
        <f aca="false">(J42*4)+(K42*2)</f>
        <v>0</v>
      </c>
    </row>
    <row r="43" customFormat="false" ht="12.75" hidden="false" customHeight="false" outlineLevel="0" collapsed="false">
      <c r="A43" s="94"/>
      <c r="B43" s="100"/>
      <c r="C43" s="100"/>
      <c r="D43" s="100"/>
      <c r="E43" s="100"/>
      <c r="F43" s="100"/>
      <c r="G43" s="100"/>
      <c r="H43" s="93" t="s">
        <v>45</v>
      </c>
      <c r="I43" s="101" t="n">
        <f aca="false">SUM(L41:L42)</f>
        <v>0</v>
      </c>
      <c r="J43" s="102" t="s">
        <v>46</v>
      </c>
      <c r="K43" s="102"/>
      <c r="L43" s="103" t="n">
        <f aca="false">I43</f>
        <v>0</v>
      </c>
    </row>
    <row r="44" customFormat="false" ht="12.75" hidden="false" customHeight="false" outlineLevel="0" collapsed="false">
      <c r="A44" s="58"/>
      <c r="B44" s="104"/>
      <c r="C44" s="104"/>
      <c r="D44" s="104"/>
      <c r="E44" s="104"/>
      <c r="F44" s="104"/>
      <c r="G44" s="104"/>
      <c r="H44" s="104"/>
      <c r="I44" s="105"/>
      <c r="J44" s="106" t="s">
        <v>47</v>
      </c>
      <c r="K44" s="106"/>
      <c r="L44" s="62" t="n">
        <f aca="false">SUM(L29,L33,L40,L43)</f>
        <v>0</v>
      </c>
    </row>
    <row r="45" customFormat="false" ht="12.75" hidden="false" customHeight="false" outlineLevel="0" collapsed="false">
      <c r="A45" s="42" t="n">
        <v>3</v>
      </c>
      <c r="B45" s="67" t="s">
        <v>48</v>
      </c>
      <c r="C45" s="67"/>
      <c r="D45" s="67"/>
      <c r="E45" s="67"/>
      <c r="F45" s="67"/>
      <c r="G45" s="67"/>
      <c r="H45" s="68"/>
      <c r="I45" s="44"/>
      <c r="J45" s="69"/>
      <c r="K45" s="69"/>
      <c r="L45" s="70"/>
    </row>
    <row r="46" customFormat="false" ht="12.75" hidden="false" customHeight="true" outlineLevel="0" collapsed="false">
      <c r="A46" s="94"/>
      <c r="B46" s="107" t="s">
        <v>49</v>
      </c>
      <c r="C46" s="107"/>
      <c r="D46" s="107"/>
      <c r="E46" s="107"/>
      <c r="F46" s="107"/>
      <c r="G46" s="107"/>
      <c r="H46" s="108" t="s">
        <v>50</v>
      </c>
      <c r="I46" s="95"/>
      <c r="J46" s="96" t="n">
        <v>0</v>
      </c>
      <c r="K46" s="97" t="n">
        <v>0</v>
      </c>
      <c r="L46" s="98" t="n">
        <f aca="false">(J46*2)+(K46*1)</f>
        <v>0</v>
      </c>
    </row>
    <row r="47" customFormat="false" ht="12.75" hidden="false" customHeight="false" outlineLevel="0" collapsed="false">
      <c r="A47" s="94"/>
      <c r="B47" s="107"/>
      <c r="C47" s="107"/>
      <c r="D47" s="107"/>
      <c r="E47" s="107"/>
      <c r="F47" s="107"/>
      <c r="G47" s="107"/>
      <c r="H47" s="108" t="s">
        <v>51</v>
      </c>
      <c r="I47" s="95"/>
      <c r="J47" s="99" t="n">
        <v>0</v>
      </c>
      <c r="K47" s="97" t="n">
        <v>0</v>
      </c>
      <c r="L47" s="98" t="n">
        <f aca="false">(J47*2)+(K47*1)</f>
        <v>0</v>
      </c>
    </row>
    <row r="48" customFormat="false" ht="12.75" hidden="false" customHeight="false" outlineLevel="0" collapsed="false">
      <c r="A48" s="94"/>
      <c r="B48" s="100"/>
      <c r="C48" s="100"/>
      <c r="D48" s="100"/>
      <c r="E48" s="100"/>
      <c r="F48" s="100"/>
      <c r="G48" s="100"/>
      <c r="H48" s="109" t="s">
        <v>52</v>
      </c>
      <c r="I48" s="101" t="n">
        <f aca="false">SUM(L46:L47)</f>
        <v>0</v>
      </c>
      <c r="J48" s="102" t="s">
        <v>53</v>
      </c>
      <c r="K48" s="102"/>
      <c r="L48" s="103" t="n">
        <f aca="false">IF(I48&gt;=10,10,I48)</f>
        <v>0</v>
      </c>
    </row>
    <row r="49" customFormat="false" ht="12.75" hidden="false" customHeight="false" outlineLevel="0" collapsed="false">
      <c r="A49" s="110"/>
      <c r="B49" s="111"/>
      <c r="C49" s="112"/>
      <c r="D49" s="112"/>
      <c r="E49" s="112"/>
      <c r="F49" s="112"/>
      <c r="G49" s="112"/>
      <c r="H49" s="113"/>
      <c r="I49" s="114"/>
      <c r="J49" s="115" t="s">
        <v>54</v>
      </c>
      <c r="K49" s="115"/>
      <c r="L49" s="116" t="n">
        <f aca="false">L48</f>
        <v>0</v>
      </c>
    </row>
    <row r="50" customFormat="false" ht="12.75" hidden="false" customHeight="true" outlineLevel="0" collapsed="false">
      <c r="A50" s="117" t="n">
        <v>4</v>
      </c>
      <c r="B50" s="118" t="s">
        <v>55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customFormat="false" ht="12.75" hidden="false" customHeight="false" outlineLevel="0" collapsed="false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customFormat="false" ht="12.75" hidden="false" customHeight="true" outlineLevel="0" collapsed="false">
      <c r="A52" s="71"/>
      <c r="B52" s="119" t="s">
        <v>56</v>
      </c>
      <c r="C52" s="119"/>
      <c r="D52" s="119"/>
      <c r="E52" s="119"/>
      <c r="F52" s="119"/>
      <c r="G52" s="119"/>
      <c r="H52" s="120" t="s">
        <v>57</v>
      </c>
      <c r="I52" s="74"/>
      <c r="J52" s="55" t="n">
        <v>0</v>
      </c>
      <c r="K52" s="97" t="n">
        <v>0</v>
      </c>
      <c r="L52" s="76" t="n">
        <f aca="false">(J52*20)+(K52*10)</f>
        <v>0</v>
      </c>
    </row>
    <row r="53" customFormat="false" ht="12.75" hidden="false" customHeight="false" outlineLevel="0" collapsed="false">
      <c r="A53" s="71"/>
      <c r="B53" s="119"/>
      <c r="C53" s="119"/>
      <c r="D53" s="119"/>
      <c r="E53" s="119"/>
      <c r="F53" s="119"/>
      <c r="G53" s="119"/>
      <c r="H53" s="120" t="s">
        <v>58</v>
      </c>
      <c r="I53" s="74"/>
      <c r="J53" s="55" t="n">
        <v>0</v>
      </c>
      <c r="K53" s="97" t="n">
        <v>0</v>
      </c>
      <c r="L53" s="76" t="n">
        <f aca="false">(J53*15)+(K53*7.5)</f>
        <v>0</v>
      </c>
    </row>
    <row r="54" customFormat="false" ht="12.75" hidden="false" customHeight="false" outlineLevel="0" collapsed="false">
      <c r="A54" s="71"/>
      <c r="B54" s="119"/>
      <c r="C54" s="119"/>
      <c r="D54" s="119"/>
      <c r="E54" s="119"/>
      <c r="F54" s="119"/>
      <c r="G54" s="119"/>
      <c r="H54" s="120" t="s">
        <v>59</v>
      </c>
      <c r="I54" s="74"/>
      <c r="J54" s="55" t="n">
        <v>0</v>
      </c>
      <c r="K54" s="97" t="n">
        <v>0</v>
      </c>
      <c r="L54" s="76" t="n">
        <f aca="false">(J54*10)+(K54*5)</f>
        <v>0</v>
      </c>
    </row>
    <row r="55" customFormat="false" ht="12.75" hidden="false" customHeight="false" outlineLevel="0" collapsed="false">
      <c r="A55" s="71"/>
      <c r="B55" s="119"/>
      <c r="C55" s="119"/>
      <c r="D55" s="119"/>
      <c r="E55" s="119"/>
      <c r="F55" s="119"/>
      <c r="G55" s="119"/>
      <c r="H55" s="120" t="s">
        <v>60</v>
      </c>
      <c r="I55" s="74"/>
      <c r="J55" s="55" t="n">
        <v>0</v>
      </c>
      <c r="K55" s="97" t="n">
        <v>0</v>
      </c>
      <c r="L55" s="76" t="n">
        <f aca="false">(J55*7)+(K55*3.5)</f>
        <v>0</v>
      </c>
    </row>
    <row r="56" customFormat="false" ht="12.75" hidden="false" customHeight="false" outlineLevel="0" collapsed="false">
      <c r="A56" s="71"/>
      <c r="B56" s="119"/>
      <c r="C56" s="119"/>
      <c r="D56" s="119"/>
      <c r="E56" s="119"/>
      <c r="F56" s="119"/>
      <c r="G56" s="119"/>
      <c r="H56" s="120" t="s">
        <v>61</v>
      </c>
      <c r="I56" s="74"/>
      <c r="J56" s="55" t="n">
        <v>0</v>
      </c>
      <c r="K56" s="97" t="n">
        <v>0</v>
      </c>
      <c r="L56" s="76" t="n">
        <f aca="false">(J56*5)+(K56*2.5)</f>
        <v>0</v>
      </c>
    </row>
    <row r="57" s="18" customFormat="true" ht="25.5" hidden="false" customHeight="false" outlineLevel="0" collapsed="false">
      <c r="A57" s="71"/>
      <c r="B57" s="119"/>
      <c r="C57" s="119"/>
      <c r="D57" s="119"/>
      <c r="E57" s="119"/>
      <c r="F57" s="119"/>
      <c r="G57" s="119"/>
      <c r="H57" s="121" t="s">
        <v>62</v>
      </c>
      <c r="I57" s="122"/>
      <c r="J57" s="88" t="n">
        <v>0</v>
      </c>
      <c r="K57" s="123" t="n">
        <v>0</v>
      </c>
      <c r="L57" s="76" t="n">
        <f aca="false">IF((J57*0.5)+(K57*0.25)&gt;3,3,(J57*0.5)+(K57*0.25))</f>
        <v>0</v>
      </c>
      <c r="M57" s="11"/>
    </row>
    <row r="58" s="18" customFormat="true" ht="12.75" hidden="false" customHeight="false" outlineLevel="0" collapsed="false">
      <c r="A58" s="124"/>
      <c r="B58" s="125"/>
      <c r="C58" s="125"/>
      <c r="D58" s="125"/>
      <c r="E58" s="125"/>
      <c r="F58" s="125"/>
      <c r="G58" s="125"/>
      <c r="H58" s="93" t="s">
        <v>63</v>
      </c>
      <c r="I58" s="74" t="n">
        <f aca="false">SUM(L52:L57)</f>
        <v>0</v>
      </c>
      <c r="J58" s="126" t="s">
        <v>64</v>
      </c>
      <c r="K58" s="126"/>
      <c r="L58" s="79" t="n">
        <f aca="false">I58</f>
        <v>0</v>
      </c>
      <c r="M58" s="11"/>
    </row>
    <row r="59" customFormat="false" ht="12.75" hidden="false" customHeight="true" outlineLevel="0" collapsed="false">
      <c r="A59" s="71"/>
      <c r="B59" s="72" t="s">
        <v>65</v>
      </c>
      <c r="C59" s="72"/>
      <c r="D59" s="72"/>
      <c r="E59" s="72"/>
      <c r="F59" s="72"/>
      <c r="G59" s="72"/>
      <c r="H59" s="127" t="s">
        <v>66</v>
      </c>
      <c r="I59" s="81"/>
      <c r="J59" s="82" t="n">
        <v>0</v>
      </c>
      <c r="K59" s="128" t="n">
        <v>0</v>
      </c>
      <c r="L59" s="84" t="n">
        <f aca="false">(J59*7)+(K59*3.5)</f>
        <v>0</v>
      </c>
    </row>
    <row r="60" customFormat="false" ht="12.75" hidden="false" customHeight="false" outlineLevel="0" collapsed="false">
      <c r="A60" s="71"/>
      <c r="B60" s="72"/>
      <c r="C60" s="72"/>
      <c r="D60" s="72"/>
      <c r="E60" s="72"/>
      <c r="F60" s="72"/>
      <c r="G60" s="72"/>
      <c r="H60" s="129" t="s">
        <v>67</v>
      </c>
      <c r="I60" s="74"/>
      <c r="J60" s="55" t="n">
        <v>0</v>
      </c>
      <c r="K60" s="97" t="n">
        <v>0</v>
      </c>
      <c r="L60" s="76" t="n">
        <f aca="false">(J60*4)+(K60*2)</f>
        <v>0</v>
      </c>
    </row>
    <row r="61" customFormat="false" ht="12.75" hidden="false" customHeight="false" outlineLevel="0" collapsed="false">
      <c r="A61" s="71"/>
      <c r="B61" s="72"/>
      <c r="C61" s="72"/>
      <c r="D61" s="72"/>
      <c r="E61" s="72"/>
      <c r="F61" s="72"/>
      <c r="G61" s="72"/>
      <c r="H61" s="130" t="s">
        <v>68</v>
      </c>
      <c r="I61" s="87"/>
      <c r="J61" s="88" t="n">
        <v>0</v>
      </c>
      <c r="K61" s="123" t="n">
        <v>0</v>
      </c>
      <c r="L61" s="122" t="n">
        <f aca="false">IF((J61+(K61*0.5))&gt;=7,7,(J61+(K61*0.5)))</f>
        <v>0</v>
      </c>
    </row>
    <row r="62" customFormat="false" ht="12.75" hidden="false" customHeight="false" outlineLevel="0" collapsed="false">
      <c r="A62" s="124"/>
      <c r="B62" s="131"/>
      <c r="C62" s="131"/>
      <c r="D62" s="131"/>
      <c r="E62" s="131"/>
      <c r="F62" s="131"/>
      <c r="G62" s="131"/>
      <c r="H62" s="93" t="s">
        <v>69</v>
      </c>
      <c r="I62" s="74" t="n">
        <f aca="false">SUM(L59:L61)</f>
        <v>0</v>
      </c>
      <c r="J62" s="126" t="s">
        <v>70</v>
      </c>
      <c r="K62" s="126"/>
      <c r="L62" s="79" t="n">
        <f aca="false">I62</f>
        <v>0</v>
      </c>
    </row>
    <row r="63" customFormat="false" ht="12.75" hidden="false" customHeight="true" outlineLevel="0" collapsed="false">
      <c r="A63" s="71"/>
      <c r="B63" s="72" t="s">
        <v>71</v>
      </c>
      <c r="C63" s="72"/>
      <c r="D63" s="72"/>
      <c r="E63" s="72"/>
      <c r="F63" s="72"/>
      <c r="G63" s="72"/>
      <c r="H63" s="127" t="s">
        <v>72</v>
      </c>
      <c r="I63" s="81"/>
      <c r="J63" s="82" t="n">
        <v>0</v>
      </c>
      <c r="K63" s="128" t="n">
        <v>0</v>
      </c>
      <c r="L63" s="84" t="n">
        <f aca="false">(J63*7)+(K63*3.5)</f>
        <v>0</v>
      </c>
    </row>
    <row r="64" customFormat="false" ht="12.75" hidden="false" customHeight="false" outlineLevel="0" collapsed="false">
      <c r="A64" s="71"/>
      <c r="B64" s="72"/>
      <c r="C64" s="72"/>
      <c r="D64" s="72"/>
      <c r="E64" s="72"/>
      <c r="F64" s="72"/>
      <c r="G64" s="72"/>
      <c r="H64" s="129" t="s">
        <v>73</v>
      </c>
      <c r="I64" s="74"/>
      <c r="J64" s="55" t="n">
        <v>0</v>
      </c>
      <c r="K64" s="97" t="n">
        <v>0</v>
      </c>
      <c r="L64" s="76" t="n">
        <f aca="false">(J64*5)+(K64*2.5)</f>
        <v>0</v>
      </c>
    </row>
    <row r="65" customFormat="false" ht="12.75" hidden="false" customHeight="false" outlineLevel="0" collapsed="false">
      <c r="A65" s="71"/>
      <c r="B65" s="72"/>
      <c r="C65" s="72"/>
      <c r="D65" s="72"/>
      <c r="E65" s="72"/>
      <c r="F65" s="72"/>
      <c r="G65" s="72"/>
      <c r="H65" s="129" t="s">
        <v>74</v>
      </c>
      <c r="I65" s="74"/>
      <c r="J65" s="55" t="n">
        <v>0</v>
      </c>
      <c r="K65" s="97" t="n">
        <v>0</v>
      </c>
      <c r="L65" s="76" t="n">
        <f aca="false">(J65*3)+(K65*1.5)</f>
        <v>0</v>
      </c>
    </row>
    <row r="66" customFormat="false" ht="12.75" hidden="false" customHeight="false" outlineLevel="0" collapsed="false">
      <c r="A66" s="71"/>
      <c r="B66" s="72"/>
      <c r="C66" s="72"/>
      <c r="D66" s="72"/>
      <c r="E66" s="72"/>
      <c r="F66" s="72"/>
      <c r="G66" s="72"/>
      <c r="H66" s="130" t="s">
        <v>75</v>
      </c>
      <c r="I66" s="87"/>
      <c r="J66" s="88" t="n">
        <v>0</v>
      </c>
      <c r="K66" s="123" t="n">
        <v>0</v>
      </c>
      <c r="L66" s="122" t="n">
        <f aca="false">(J66*1)+(K66*0.5)</f>
        <v>0</v>
      </c>
    </row>
    <row r="67" customFormat="false" ht="12.75" hidden="false" customHeight="false" outlineLevel="0" collapsed="false">
      <c r="A67" s="124"/>
      <c r="B67" s="132"/>
      <c r="C67" s="132"/>
      <c r="D67" s="132"/>
      <c r="E67" s="132"/>
      <c r="F67" s="132"/>
      <c r="G67" s="132"/>
      <c r="H67" s="133" t="s">
        <v>76</v>
      </c>
      <c r="I67" s="74" t="n">
        <f aca="false">SUM(L63:L66)</f>
        <v>0</v>
      </c>
      <c r="J67" s="78" t="s">
        <v>77</v>
      </c>
      <c r="K67" s="78"/>
      <c r="L67" s="79" t="n">
        <f aca="false">IF(I67&gt;=7,7,I67)</f>
        <v>0</v>
      </c>
    </row>
    <row r="68" customFormat="false" ht="12.75" hidden="false" customHeight="true" outlineLevel="0" collapsed="false">
      <c r="A68" s="134"/>
      <c r="B68" s="72" t="s">
        <v>78</v>
      </c>
      <c r="C68" s="72"/>
      <c r="D68" s="72"/>
      <c r="E68" s="72"/>
      <c r="F68" s="72"/>
      <c r="G68" s="72"/>
      <c r="H68" s="127" t="s">
        <v>79</v>
      </c>
      <c r="I68" s="81"/>
      <c r="J68" s="82" t="n">
        <v>0</v>
      </c>
      <c r="K68" s="128" t="n">
        <v>0</v>
      </c>
      <c r="L68" s="84" t="n">
        <f aca="false">(J68*10)+(K68*5)</f>
        <v>0</v>
      </c>
    </row>
    <row r="69" customFormat="false" ht="12.75" hidden="false" customHeight="false" outlineLevel="0" collapsed="false">
      <c r="A69" s="134"/>
      <c r="B69" s="72"/>
      <c r="C69" s="72"/>
      <c r="D69" s="72"/>
      <c r="E69" s="72"/>
      <c r="F69" s="72"/>
      <c r="G69" s="72"/>
      <c r="H69" s="129" t="s">
        <v>80</v>
      </c>
      <c r="I69" s="74"/>
      <c r="J69" s="55" t="n">
        <v>0</v>
      </c>
      <c r="K69" s="97" t="n">
        <v>0</v>
      </c>
      <c r="L69" s="76" t="n">
        <f aca="false">(J69*5)+(K69*2.5)</f>
        <v>0</v>
      </c>
    </row>
    <row r="70" customFormat="false" ht="12.75" hidden="false" customHeight="false" outlineLevel="0" collapsed="false">
      <c r="A70" s="134"/>
      <c r="B70" s="72"/>
      <c r="C70" s="72"/>
      <c r="D70" s="72"/>
      <c r="E70" s="72"/>
      <c r="F70" s="72"/>
      <c r="G70" s="72"/>
      <c r="H70" s="129" t="s">
        <v>81</v>
      </c>
      <c r="I70" s="74"/>
      <c r="J70" s="55" t="n">
        <v>0</v>
      </c>
      <c r="K70" s="97" t="n">
        <v>0</v>
      </c>
      <c r="L70" s="76" t="n">
        <f aca="false">(J70*3)+(K70*1.5)</f>
        <v>0</v>
      </c>
    </row>
    <row r="71" customFormat="false" ht="12.75" hidden="false" customHeight="false" outlineLevel="0" collapsed="false">
      <c r="A71" s="134"/>
      <c r="B71" s="72"/>
      <c r="C71" s="72"/>
      <c r="D71" s="72"/>
      <c r="E71" s="72"/>
      <c r="F71" s="72"/>
      <c r="G71" s="72"/>
      <c r="H71" s="130" t="s">
        <v>82</v>
      </c>
      <c r="I71" s="87"/>
      <c r="J71" s="88" t="n">
        <v>0</v>
      </c>
      <c r="K71" s="123" t="n">
        <v>0</v>
      </c>
      <c r="L71" s="122" t="n">
        <f aca="false">(J71*2)+(K71*1)</f>
        <v>0</v>
      </c>
    </row>
    <row r="72" customFormat="false" ht="12.75" hidden="false" customHeight="false" outlineLevel="0" collapsed="false">
      <c r="A72" s="71"/>
      <c r="B72" s="132"/>
      <c r="C72" s="132"/>
      <c r="D72" s="132"/>
      <c r="E72" s="132"/>
      <c r="F72" s="132"/>
      <c r="G72" s="132"/>
      <c r="H72" s="133" t="s">
        <v>83</v>
      </c>
      <c r="I72" s="74" t="n">
        <f aca="false">SUM(L68:L71)</f>
        <v>0</v>
      </c>
      <c r="J72" s="78" t="s">
        <v>84</v>
      </c>
      <c r="K72" s="78"/>
      <c r="L72" s="79" t="n">
        <f aca="false">IF(I72&gt;=10,10,I72)</f>
        <v>0</v>
      </c>
    </row>
    <row r="73" customFormat="false" ht="12.75" hidden="false" customHeight="true" outlineLevel="0" collapsed="false">
      <c r="A73" s="71"/>
      <c r="B73" s="72" t="s">
        <v>85</v>
      </c>
      <c r="C73" s="72"/>
      <c r="D73" s="72"/>
      <c r="E73" s="72"/>
      <c r="F73" s="72"/>
      <c r="G73" s="72"/>
      <c r="H73" s="127" t="s">
        <v>86</v>
      </c>
      <c r="I73" s="81"/>
      <c r="J73" s="82" t="n">
        <v>0</v>
      </c>
      <c r="K73" s="128" t="n">
        <v>0</v>
      </c>
      <c r="L73" s="84" t="n">
        <f aca="false">(J73*3)+(K73*1.5)</f>
        <v>0</v>
      </c>
    </row>
    <row r="74" customFormat="false" ht="12.75" hidden="false" customHeight="false" outlineLevel="0" collapsed="false">
      <c r="A74" s="71"/>
      <c r="B74" s="72"/>
      <c r="C74" s="72"/>
      <c r="D74" s="72"/>
      <c r="E74" s="72"/>
      <c r="F74" s="72"/>
      <c r="G74" s="72"/>
      <c r="H74" s="130" t="s">
        <v>87</v>
      </c>
      <c r="I74" s="87"/>
      <c r="J74" s="88" t="n">
        <v>0</v>
      </c>
      <c r="K74" s="123" t="n">
        <v>0</v>
      </c>
      <c r="L74" s="122" t="n">
        <f aca="false">(J74*1)+(K74*0.5)</f>
        <v>0</v>
      </c>
    </row>
    <row r="75" customFormat="false" ht="12.75" hidden="false" customHeight="false" outlineLevel="0" collapsed="false">
      <c r="A75" s="124"/>
      <c r="B75" s="135"/>
      <c r="C75" s="135"/>
      <c r="D75" s="135"/>
      <c r="E75" s="135"/>
      <c r="F75" s="135"/>
      <c r="G75" s="135"/>
      <c r="H75" s="133" t="s">
        <v>88</v>
      </c>
      <c r="I75" s="74" t="n">
        <f aca="false">SUM(L73:L74)</f>
        <v>0</v>
      </c>
      <c r="J75" s="78" t="s">
        <v>89</v>
      </c>
      <c r="K75" s="78"/>
      <c r="L75" s="79" t="n">
        <f aca="false">IF(I75&gt;=6,6,I75)</f>
        <v>0</v>
      </c>
    </row>
    <row r="76" customFormat="false" ht="12.75" hidden="false" customHeight="true" outlineLevel="0" collapsed="false">
      <c r="A76" s="71"/>
      <c r="B76" s="72" t="s">
        <v>90</v>
      </c>
      <c r="C76" s="72"/>
      <c r="D76" s="72"/>
      <c r="E76" s="72"/>
      <c r="F76" s="72"/>
      <c r="G76" s="72"/>
      <c r="H76" s="80" t="s">
        <v>91</v>
      </c>
      <c r="I76" s="81"/>
      <c r="J76" s="82" t="n">
        <v>0</v>
      </c>
      <c r="K76" s="128" t="n">
        <v>0</v>
      </c>
      <c r="L76" s="84" t="n">
        <f aca="false">(J76*15)+(K76*7.5)</f>
        <v>0</v>
      </c>
    </row>
    <row r="77" customFormat="false" ht="12.75" hidden="false" customHeight="false" outlineLevel="0" collapsed="false">
      <c r="A77" s="71"/>
      <c r="B77" s="72"/>
      <c r="C77" s="72"/>
      <c r="D77" s="72"/>
      <c r="E77" s="72"/>
      <c r="F77" s="72"/>
      <c r="G77" s="72"/>
      <c r="H77" s="136" t="s">
        <v>92</v>
      </c>
      <c r="I77" s="74"/>
      <c r="J77" s="55" t="n">
        <v>0</v>
      </c>
      <c r="K77" s="97" t="n">
        <v>0</v>
      </c>
      <c r="L77" s="76" t="n">
        <f aca="false">(J77*12)+(K77*6)</f>
        <v>0</v>
      </c>
    </row>
    <row r="78" customFormat="false" ht="12.75" hidden="false" customHeight="false" outlineLevel="0" collapsed="false">
      <c r="A78" s="71"/>
      <c r="B78" s="72"/>
      <c r="C78" s="72"/>
      <c r="D78" s="72"/>
      <c r="E78" s="72"/>
      <c r="F78" s="72"/>
      <c r="G78" s="72"/>
      <c r="H78" s="136" t="s">
        <v>93</v>
      </c>
      <c r="I78" s="74"/>
      <c r="J78" s="55" t="n">
        <v>0</v>
      </c>
      <c r="K78" s="97" t="n">
        <v>0</v>
      </c>
      <c r="L78" s="76" t="n">
        <f aca="false">(J78*10)+(K78*5)</f>
        <v>0</v>
      </c>
    </row>
    <row r="79" customFormat="false" ht="12.75" hidden="false" customHeight="false" outlineLevel="0" collapsed="false">
      <c r="A79" s="71"/>
      <c r="B79" s="72"/>
      <c r="C79" s="72"/>
      <c r="D79" s="72"/>
      <c r="E79" s="72"/>
      <c r="F79" s="72"/>
      <c r="G79" s="72"/>
      <c r="H79" s="136" t="s">
        <v>94</v>
      </c>
      <c r="I79" s="74"/>
      <c r="J79" s="55" t="n">
        <v>0</v>
      </c>
      <c r="K79" s="97" t="n">
        <v>0</v>
      </c>
      <c r="L79" s="76" t="n">
        <f aca="false">(J79*8)+(K79*4)</f>
        <v>0</v>
      </c>
    </row>
    <row r="80" customFormat="false" ht="12.75" hidden="false" customHeight="false" outlineLevel="0" collapsed="false">
      <c r="A80" s="71"/>
      <c r="B80" s="72"/>
      <c r="C80" s="72"/>
      <c r="D80" s="72"/>
      <c r="E80" s="72"/>
      <c r="F80" s="72"/>
      <c r="G80" s="72"/>
      <c r="H80" s="136" t="s">
        <v>95</v>
      </c>
      <c r="I80" s="74"/>
      <c r="J80" s="55" t="n">
        <v>0</v>
      </c>
      <c r="K80" s="97" t="n">
        <v>0</v>
      </c>
      <c r="L80" s="76" t="n">
        <f aca="false">(J80*5)+(K80*2.5)</f>
        <v>0</v>
      </c>
    </row>
    <row r="81" customFormat="false" ht="12.75" hidden="false" customHeight="false" outlineLevel="0" collapsed="false">
      <c r="A81" s="71"/>
      <c r="B81" s="72"/>
      <c r="C81" s="72"/>
      <c r="D81" s="72"/>
      <c r="E81" s="72"/>
      <c r="F81" s="72"/>
      <c r="G81" s="72"/>
      <c r="H81" s="136" t="s">
        <v>96</v>
      </c>
      <c r="I81" s="74"/>
      <c r="J81" s="55" t="n">
        <v>0</v>
      </c>
      <c r="K81" s="97" t="n">
        <v>0</v>
      </c>
      <c r="L81" s="76" t="n">
        <f aca="false">(J81*3)+(K81*1.5)</f>
        <v>0</v>
      </c>
    </row>
    <row r="82" customFormat="false" ht="48.75" hidden="false" customHeight="true" outlineLevel="0" collapsed="false">
      <c r="A82" s="71"/>
      <c r="B82" s="72"/>
      <c r="C82" s="72"/>
      <c r="D82" s="72"/>
      <c r="E82" s="72"/>
      <c r="F82" s="72"/>
      <c r="G82" s="72"/>
      <c r="H82" s="137" t="s">
        <v>97</v>
      </c>
      <c r="I82" s="138"/>
      <c r="J82" s="88" t="n">
        <v>0</v>
      </c>
      <c r="K82" s="123" t="n">
        <v>0</v>
      </c>
      <c r="L82" s="122" t="n">
        <f aca="false">IF((J82*1)+(K82*0.5)&gt;3,3,(J82*1)+(K82*0.5))</f>
        <v>0</v>
      </c>
    </row>
    <row r="83" customFormat="false" ht="12.75" hidden="false" customHeight="false" outlineLevel="0" collapsed="false">
      <c r="A83" s="124"/>
      <c r="B83" s="125"/>
      <c r="C83" s="125"/>
      <c r="D83" s="125"/>
      <c r="E83" s="125"/>
      <c r="F83" s="125"/>
      <c r="G83" s="125"/>
      <c r="H83" s="133" t="s">
        <v>98</v>
      </c>
      <c r="I83" s="74" t="n">
        <f aca="false">SUM(L76:L82)</f>
        <v>0</v>
      </c>
      <c r="J83" s="78" t="s">
        <v>99</v>
      </c>
      <c r="K83" s="78"/>
      <c r="L83" s="79" t="n">
        <f aca="false">I83</f>
        <v>0</v>
      </c>
    </row>
    <row r="84" customFormat="false" ht="12.75" hidden="false" customHeight="true" outlineLevel="0" collapsed="false">
      <c r="A84" s="71"/>
      <c r="B84" s="72" t="s">
        <v>100</v>
      </c>
      <c r="C84" s="72"/>
      <c r="D84" s="72"/>
      <c r="E84" s="72"/>
      <c r="F84" s="72"/>
      <c r="G84" s="72"/>
      <c r="H84" s="80" t="s">
        <v>101</v>
      </c>
      <c r="I84" s="81"/>
      <c r="J84" s="82" t="n">
        <v>0</v>
      </c>
      <c r="K84" s="128" t="n">
        <v>0</v>
      </c>
      <c r="L84" s="84" t="n">
        <f aca="false">(J84*23)+(K84*11.5)</f>
        <v>0</v>
      </c>
    </row>
    <row r="85" customFormat="false" ht="12.75" hidden="false" customHeight="false" outlineLevel="0" collapsed="false">
      <c r="A85" s="71"/>
      <c r="B85" s="72"/>
      <c r="C85" s="72"/>
      <c r="D85" s="72"/>
      <c r="E85" s="72"/>
      <c r="F85" s="72"/>
      <c r="G85" s="72"/>
      <c r="H85" s="136" t="s">
        <v>102</v>
      </c>
      <c r="I85" s="74"/>
      <c r="J85" s="55" t="n">
        <v>0</v>
      </c>
      <c r="K85" s="97" t="n">
        <v>0</v>
      </c>
      <c r="L85" s="76" t="n">
        <f aca="false">(J85*18)+(K85*9)</f>
        <v>0</v>
      </c>
    </row>
    <row r="86" customFormat="false" ht="12.75" hidden="false" customHeight="false" outlineLevel="0" collapsed="false">
      <c r="A86" s="71"/>
      <c r="B86" s="72"/>
      <c r="C86" s="72"/>
      <c r="D86" s="72"/>
      <c r="E86" s="72"/>
      <c r="F86" s="72"/>
      <c r="G86" s="72"/>
      <c r="H86" s="136" t="s">
        <v>103</v>
      </c>
      <c r="I86" s="74"/>
      <c r="J86" s="55" t="n">
        <v>0</v>
      </c>
      <c r="K86" s="97" t="n">
        <v>0</v>
      </c>
      <c r="L86" s="76" t="n">
        <f aca="false">(J86*15)+(K86*7.5)</f>
        <v>0</v>
      </c>
    </row>
    <row r="87" customFormat="false" ht="12.75" hidden="false" customHeight="false" outlineLevel="0" collapsed="false">
      <c r="A87" s="71"/>
      <c r="B87" s="72"/>
      <c r="C87" s="72"/>
      <c r="D87" s="72"/>
      <c r="E87" s="72"/>
      <c r="F87" s="72"/>
      <c r="G87" s="72"/>
      <c r="H87" s="136" t="s">
        <v>104</v>
      </c>
      <c r="I87" s="74"/>
      <c r="J87" s="55" t="n">
        <v>0</v>
      </c>
      <c r="K87" s="97" t="n">
        <v>0</v>
      </c>
      <c r="L87" s="76" t="n">
        <f aca="false">(J87*12)+(K87*6)</f>
        <v>0</v>
      </c>
    </row>
    <row r="88" customFormat="false" ht="12.75" hidden="false" customHeight="false" outlineLevel="0" collapsed="false">
      <c r="A88" s="71"/>
      <c r="B88" s="72"/>
      <c r="C88" s="72"/>
      <c r="D88" s="72"/>
      <c r="E88" s="72"/>
      <c r="F88" s="72"/>
      <c r="G88" s="72"/>
      <c r="H88" s="136" t="s">
        <v>95</v>
      </c>
      <c r="I88" s="74"/>
      <c r="J88" s="55" t="n">
        <v>0</v>
      </c>
      <c r="K88" s="97" t="n">
        <v>0</v>
      </c>
      <c r="L88" s="76" t="n">
        <f aca="false">(J88*5)+(K88*2.5)</f>
        <v>0</v>
      </c>
    </row>
    <row r="89" customFormat="false" ht="12.75" hidden="false" customHeight="false" outlineLevel="0" collapsed="false">
      <c r="A89" s="71"/>
      <c r="B89" s="72"/>
      <c r="C89" s="72"/>
      <c r="D89" s="72"/>
      <c r="E89" s="72"/>
      <c r="F89" s="72"/>
      <c r="G89" s="72"/>
      <c r="H89" s="136" t="s">
        <v>96</v>
      </c>
      <c r="I89" s="74"/>
      <c r="J89" s="55" t="n">
        <v>0</v>
      </c>
      <c r="K89" s="97" t="n">
        <v>0</v>
      </c>
      <c r="L89" s="76" t="n">
        <f aca="false">(J89*3)+(K89*1.5)</f>
        <v>0</v>
      </c>
    </row>
    <row r="90" customFormat="false" ht="45.75" hidden="false" customHeight="true" outlineLevel="0" collapsed="false">
      <c r="A90" s="71"/>
      <c r="B90" s="72"/>
      <c r="C90" s="72"/>
      <c r="D90" s="72"/>
      <c r="E90" s="72"/>
      <c r="F90" s="72"/>
      <c r="G90" s="72"/>
      <c r="H90" s="137" t="s">
        <v>97</v>
      </c>
      <c r="I90" s="138"/>
      <c r="J90" s="88" t="n">
        <v>0</v>
      </c>
      <c r="K90" s="123" t="n">
        <v>0</v>
      </c>
      <c r="L90" s="122" t="n">
        <f aca="false">IF((J90*1)+(K90*0.5)&gt;3,3,(J90*1)+(K90*0.5))</f>
        <v>0</v>
      </c>
    </row>
    <row r="91" customFormat="false" ht="12.75" hidden="false" customHeight="false" outlineLevel="0" collapsed="false">
      <c r="A91" s="124"/>
      <c r="B91" s="125"/>
      <c r="C91" s="125"/>
      <c r="D91" s="125"/>
      <c r="E91" s="125"/>
      <c r="F91" s="125"/>
      <c r="G91" s="125"/>
      <c r="H91" s="133" t="s">
        <v>105</v>
      </c>
      <c r="I91" s="74" t="n">
        <f aca="false">SUM(L84:L90)</f>
        <v>0</v>
      </c>
      <c r="J91" s="78" t="s">
        <v>106</v>
      </c>
      <c r="K91" s="78"/>
      <c r="L91" s="79" t="n">
        <f aca="false">I91</f>
        <v>0</v>
      </c>
    </row>
    <row r="92" customFormat="false" ht="12.75" hidden="false" customHeight="true" outlineLevel="0" collapsed="false">
      <c r="A92" s="71"/>
      <c r="B92" s="72" t="s">
        <v>107</v>
      </c>
      <c r="C92" s="72"/>
      <c r="D92" s="72"/>
      <c r="E92" s="72"/>
      <c r="F92" s="72"/>
      <c r="G92" s="72"/>
      <c r="H92" s="127" t="s">
        <v>108</v>
      </c>
      <c r="I92" s="81"/>
      <c r="J92" s="82" t="n">
        <v>0</v>
      </c>
      <c r="K92" s="128" t="n">
        <v>0</v>
      </c>
      <c r="L92" s="84" t="n">
        <f aca="false">(J92*1)+(K92*0.5)</f>
        <v>0</v>
      </c>
    </row>
    <row r="93" customFormat="false" ht="12.75" hidden="false" customHeight="false" outlineLevel="0" collapsed="false">
      <c r="A93" s="71"/>
      <c r="B93" s="72"/>
      <c r="C93" s="72"/>
      <c r="D93" s="72"/>
      <c r="E93" s="72"/>
      <c r="F93" s="72"/>
      <c r="G93" s="72"/>
      <c r="H93" s="130" t="s">
        <v>109</v>
      </c>
      <c r="I93" s="87"/>
      <c r="J93" s="88" t="n">
        <v>0</v>
      </c>
      <c r="K93" s="123" t="n">
        <v>0</v>
      </c>
      <c r="L93" s="122" t="n">
        <f aca="false">(J93*2)+(K93*1)</f>
        <v>0</v>
      </c>
    </row>
    <row r="94" customFormat="false" ht="12.75" hidden="false" customHeight="false" outlineLevel="0" collapsed="false">
      <c r="A94" s="124"/>
      <c r="B94" s="132"/>
      <c r="C94" s="132"/>
      <c r="D94" s="132"/>
      <c r="E94" s="132"/>
      <c r="F94" s="132"/>
      <c r="G94" s="132"/>
      <c r="H94" s="133" t="s">
        <v>110</v>
      </c>
      <c r="I94" s="74" t="n">
        <f aca="false">SUM(L92:L93)</f>
        <v>0</v>
      </c>
      <c r="J94" s="78" t="s">
        <v>111</v>
      </c>
      <c r="K94" s="78"/>
      <c r="L94" s="79" t="n">
        <f aca="false">IF(I94&gt;=3,3,I94)</f>
        <v>0</v>
      </c>
    </row>
    <row r="95" customFormat="false" ht="25.5" hidden="false" customHeight="false" outlineLevel="0" collapsed="false">
      <c r="A95" s="71"/>
      <c r="B95" s="139" t="s">
        <v>112</v>
      </c>
      <c r="C95" s="139"/>
      <c r="D95" s="139"/>
      <c r="E95" s="139"/>
      <c r="F95" s="139"/>
      <c r="G95" s="139"/>
      <c r="H95" s="140" t="s">
        <v>113</v>
      </c>
      <c r="I95" s="81"/>
      <c r="J95" s="82" t="n">
        <v>0</v>
      </c>
      <c r="K95" s="128" t="n">
        <v>0</v>
      </c>
      <c r="L95" s="84" t="n">
        <f aca="false">(J95*0.1)+(K95*0.05)</f>
        <v>0</v>
      </c>
    </row>
    <row r="96" customFormat="false" ht="25.5" hidden="false" customHeight="false" outlineLevel="0" collapsed="false">
      <c r="A96" s="71"/>
      <c r="B96" s="139"/>
      <c r="C96" s="139"/>
      <c r="D96" s="139"/>
      <c r="E96" s="139"/>
      <c r="F96" s="139"/>
      <c r="G96" s="139"/>
      <c r="H96" s="141" t="s">
        <v>114</v>
      </c>
      <c r="I96" s="87"/>
      <c r="J96" s="88" t="n">
        <v>0</v>
      </c>
      <c r="K96" s="123" t="n">
        <v>0</v>
      </c>
      <c r="L96" s="122" t="n">
        <f aca="false">(J96*0.3)+(K96*0.15)</f>
        <v>0</v>
      </c>
    </row>
    <row r="97" customFormat="false" ht="12.75" hidden="false" customHeight="false" outlineLevel="0" collapsed="false">
      <c r="A97" s="124"/>
      <c r="B97" s="142"/>
      <c r="C97" s="142"/>
      <c r="D97" s="142"/>
      <c r="E97" s="142"/>
      <c r="F97" s="142"/>
      <c r="G97" s="142"/>
      <c r="H97" s="133" t="s">
        <v>115</v>
      </c>
      <c r="I97" s="74" t="n">
        <f aca="false">SUM(L95:L96)</f>
        <v>0</v>
      </c>
      <c r="J97" s="78" t="s">
        <v>116</v>
      </c>
      <c r="K97" s="78"/>
      <c r="L97" s="79" t="n">
        <f aca="false">IF(I97&gt;=5,5,I97)</f>
        <v>0</v>
      </c>
    </row>
    <row r="98" customFormat="false" ht="12.75" hidden="false" customHeight="true" outlineLevel="0" collapsed="false">
      <c r="A98" s="71"/>
      <c r="B98" s="72" t="s">
        <v>117</v>
      </c>
      <c r="C98" s="72"/>
      <c r="D98" s="72"/>
      <c r="E98" s="72"/>
      <c r="F98" s="72"/>
      <c r="G98" s="72"/>
      <c r="H98" s="127" t="s">
        <v>118</v>
      </c>
      <c r="I98" s="81"/>
      <c r="J98" s="82" t="n">
        <v>0</v>
      </c>
      <c r="K98" s="128" t="n">
        <v>0</v>
      </c>
      <c r="L98" s="84" t="n">
        <f aca="false">(J98*0.1)+(K98*0.05)</f>
        <v>0</v>
      </c>
    </row>
    <row r="99" customFormat="false" ht="12.75" hidden="false" customHeight="false" outlineLevel="0" collapsed="false">
      <c r="A99" s="71"/>
      <c r="B99" s="72"/>
      <c r="C99" s="72"/>
      <c r="D99" s="72"/>
      <c r="E99" s="72"/>
      <c r="F99" s="72"/>
      <c r="G99" s="72"/>
      <c r="H99" s="129" t="s">
        <v>119</v>
      </c>
      <c r="I99" s="74"/>
      <c r="J99" s="55" t="n">
        <v>0</v>
      </c>
      <c r="K99" s="97" t="n">
        <v>0</v>
      </c>
      <c r="L99" s="76" t="n">
        <f aca="false">(J99*0.2)+(K99*0.1)</f>
        <v>0</v>
      </c>
    </row>
    <row r="100" customFormat="false" ht="12.75" hidden="false" customHeight="false" outlineLevel="0" collapsed="false">
      <c r="A100" s="71"/>
      <c r="B100" s="72"/>
      <c r="C100" s="72"/>
      <c r="D100" s="72"/>
      <c r="E100" s="72"/>
      <c r="F100" s="72"/>
      <c r="G100" s="72"/>
      <c r="H100" s="130" t="s">
        <v>120</v>
      </c>
      <c r="I100" s="87"/>
      <c r="J100" s="88" t="n">
        <v>0</v>
      </c>
      <c r="K100" s="123" t="n">
        <v>0</v>
      </c>
      <c r="L100" s="122" t="n">
        <f aca="false">(J100*0.3)+(K100*0.15)</f>
        <v>0</v>
      </c>
    </row>
    <row r="101" customFormat="false" ht="12.75" hidden="false" customHeight="false" outlineLevel="0" collapsed="false">
      <c r="A101" s="124"/>
      <c r="B101" s="125"/>
      <c r="C101" s="125"/>
      <c r="D101" s="125"/>
      <c r="E101" s="125"/>
      <c r="F101" s="125"/>
      <c r="G101" s="125"/>
      <c r="H101" s="133" t="s">
        <v>121</v>
      </c>
      <c r="I101" s="74" t="n">
        <f aca="false">SUM(L98:L100)</f>
        <v>0</v>
      </c>
      <c r="J101" s="78" t="s">
        <v>122</v>
      </c>
      <c r="K101" s="78"/>
      <c r="L101" s="79" t="n">
        <f aca="false">IF(I101&gt;=5,5,I101)</f>
        <v>0</v>
      </c>
    </row>
    <row r="102" customFormat="false" ht="12.75" hidden="false" customHeight="true" outlineLevel="0" collapsed="false">
      <c r="A102" s="134"/>
      <c r="B102" s="72" t="s">
        <v>123</v>
      </c>
      <c r="C102" s="72"/>
      <c r="D102" s="72"/>
      <c r="E102" s="72"/>
      <c r="F102" s="72"/>
      <c r="G102" s="72"/>
      <c r="H102" s="127" t="s">
        <v>124</v>
      </c>
      <c r="I102" s="81"/>
      <c r="J102" s="82" t="n">
        <v>0</v>
      </c>
      <c r="K102" s="128" t="n">
        <v>0</v>
      </c>
      <c r="L102" s="84" t="n">
        <f aca="false">(J102*0.5)+(K102*0.25)</f>
        <v>0</v>
      </c>
    </row>
    <row r="103" customFormat="false" ht="12.75" hidden="false" customHeight="false" outlineLevel="0" collapsed="false">
      <c r="A103" s="134"/>
      <c r="B103" s="72"/>
      <c r="C103" s="72"/>
      <c r="D103" s="72"/>
      <c r="E103" s="72"/>
      <c r="F103" s="72"/>
      <c r="G103" s="72"/>
      <c r="H103" s="130" t="s">
        <v>125</v>
      </c>
      <c r="I103" s="87"/>
      <c r="J103" s="88" t="n">
        <v>0</v>
      </c>
      <c r="K103" s="123" t="n">
        <v>0</v>
      </c>
      <c r="L103" s="122" t="n">
        <f aca="false">(J103*1)+(K103*0.5)</f>
        <v>0</v>
      </c>
    </row>
    <row r="104" customFormat="false" ht="12.75" hidden="false" customHeight="false" outlineLevel="0" collapsed="false">
      <c r="A104" s="71"/>
      <c r="B104" s="71"/>
      <c r="C104" s="71"/>
      <c r="D104" s="71"/>
      <c r="E104" s="71"/>
      <c r="F104" s="71"/>
      <c r="G104" s="71"/>
      <c r="H104" s="133" t="s">
        <v>126</v>
      </c>
      <c r="I104" s="74" t="n">
        <f aca="false">SUM(L102,L103)</f>
        <v>0</v>
      </c>
      <c r="J104" s="78" t="s">
        <v>127</v>
      </c>
      <c r="K104" s="78"/>
      <c r="L104" s="79" t="n">
        <f aca="false">IF(I104&gt;=4,4,I104)</f>
        <v>0</v>
      </c>
    </row>
    <row r="105" customFormat="false" ht="12.75" hidden="false" customHeight="true" outlineLevel="0" collapsed="false">
      <c r="A105" s="143"/>
      <c r="B105" s="72" t="s">
        <v>128</v>
      </c>
      <c r="C105" s="72"/>
      <c r="D105" s="72"/>
      <c r="E105" s="72"/>
      <c r="F105" s="72"/>
      <c r="G105" s="72"/>
      <c r="H105" s="139" t="s">
        <v>129</v>
      </c>
      <c r="I105" s="101"/>
      <c r="J105" s="144" t="n">
        <v>0</v>
      </c>
      <c r="K105" s="145" t="n">
        <v>0</v>
      </c>
      <c r="L105" s="90" t="n">
        <f aca="false">(J105*0.2)+(K105*0.1)</f>
        <v>0</v>
      </c>
    </row>
    <row r="106" customFormat="false" ht="12.75" hidden="false" customHeight="false" outlineLevel="0" collapsed="false">
      <c r="A106" s="124"/>
      <c r="B106" s="132"/>
      <c r="C106" s="132"/>
      <c r="D106" s="132"/>
      <c r="E106" s="132"/>
      <c r="F106" s="132"/>
      <c r="G106" s="132"/>
      <c r="H106" s="77" t="s">
        <v>130</v>
      </c>
      <c r="I106" s="74" t="n">
        <f aca="false">L105</f>
        <v>0</v>
      </c>
      <c r="J106" s="78" t="s">
        <v>131</v>
      </c>
      <c r="K106" s="78"/>
      <c r="L106" s="79" t="n">
        <f aca="false">IF(I106&gt;=1,1,I106)</f>
        <v>0</v>
      </c>
    </row>
    <row r="107" customFormat="false" ht="38.25" hidden="false" customHeight="false" outlineLevel="0" collapsed="false">
      <c r="A107" s="71"/>
      <c r="B107" s="139" t="s">
        <v>132</v>
      </c>
      <c r="C107" s="139"/>
      <c r="D107" s="139"/>
      <c r="E107" s="139"/>
      <c r="F107" s="139"/>
      <c r="G107" s="139"/>
      <c r="H107" s="140" t="s">
        <v>133</v>
      </c>
      <c r="I107" s="81"/>
      <c r="J107" s="82" t="n">
        <v>0</v>
      </c>
      <c r="K107" s="128" t="n">
        <v>0</v>
      </c>
      <c r="L107" s="84" t="n">
        <f aca="false">(J107*30)+(K107*15)</f>
        <v>0</v>
      </c>
    </row>
    <row r="108" customFormat="false" ht="25.5" hidden="false" customHeight="false" outlineLevel="0" collapsed="false">
      <c r="A108" s="71"/>
      <c r="B108" s="139"/>
      <c r="C108" s="139"/>
      <c r="D108" s="139"/>
      <c r="E108" s="139"/>
      <c r="F108" s="139"/>
      <c r="G108" s="139"/>
      <c r="H108" s="73" t="s">
        <v>134</v>
      </c>
      <c r="I108" s="74"/>
      <c r="J108" s="55" t="n">
        <v>0</v>
      </c>
      <c r="K108" s="97" t="n">
        <v>0</v>
      </c>
      <c r="L108" s="76" t="n">
        <f aca="false">(J108*2)+(K108*1)</f>
        <v>0</v>
      </c>
    </row>
    <row r="109" customFormat="false" ht="25.5" hidden="false" customHeight="false" outlineLevel="0" collapsed="false">
      <c r="A109" s="71"/>
      <c r="B109" s="139"/>
      <c r="C109" s="139"/>
      <c r="D109" s="139"/>
      <c r="E109" s="139"/>
      <c r="F109" s="139"/>
      <c r="G109" s="139"/>
      <c r="H109" s="146" t="s">
        <v>135</v>
      </c>
      <c r="I109" s="122"/>
      <c r="J109" s="147" t="n">
        <v>0</v>
      </c>
      <c r="K109" s="123" t="n">
        <v>0</v>
      </c>
      <c r="L109" s="122" t="n">
        <f aca="false">IF((J109*4+K109*2)&gt;=12,12,(J109*4+K109*2))</f>
        <v>0</v>
      </c>
    </row>
    <row r="110" customFormat="false" ht="12.75" hidden="false" customHeight="false" outlineLevel="0" collapsed="false">
      <c r="A110" s="120"/>
      <c r="B110" s="142"/>
      <c r="C110" s="142"/>
      <c r="D110" s="142"/>
      <c r="E110" s="142"/>
      <c r="F110" s="142"/>
      <c r="G110" s="142"/>
      <c r="H110" s="133" t="s">
        <v>136</v>
      </c>
      <c r="I110" s="87" t="n">
        <f aca="false">SUM(L107:L109)</f>
        <v>0</v>
      </c>
      <c r="J110" s="78" t="s">
        <v>137</v>
      </c>
      <c r="K110" s="78"/>
      <c r="L110" s="79" t="n">
        <f aca="false">I110</f>
        <v>0</v>
      </c>
    </row>
    <row r="111" customFormat="false" ht="12.75" hidden="false" customHeight="true" outlineLevel="0" collapsed="false">
      <c r="A111" s="134"/>
      <c r="B111" s="148" t="s">
        <v>138</v>
      </c>
      <c r="C111" s="148"/>
      <c r="D111" s="148"/>
      <c r="E111" s="148"/>
      <c r="F111" s="148"/>
      <c r="G111" s="148"/>
      <c r="H111" s="149" t="s">
        <v>139</v>
      </c>
      <c r="I111" s="150"/>
      <c r="J111" s="151" t="n">
        <v>0</v>
      </c>
      <c r="K111" s="128" t="n">
        <v>0</v>
      </c>
      <c r="L111" s="122" t="n">
        <f aca="false">(J111/20)*0.05+((K111/20)*0.025)</f>
        <v>0</v>
      </c>
    </row>
    <row r="112" customFormat="false" ht="12.75" hidden="false" customHeight="false" outlineLevel="0" collapsed="false">
      <c r="A112" s="134"/>
      <c r="B112" s="148"/>
      <c r="C112" s="148"/>
      <c r="D112" s="148"/>
      <c r="E112" s="148"/>
      <c r="F112" s="148"/>
      <c r="G112" s="148"/>
      <c r="H112" s="152" t="s">
        <v>140</v>
      </c>
      <c r="I112" s="153"/>
      <c r="J112" s="154" t="n">
        <v>0</v>
      </c>
      <c r="K112" s="123" t="n">
        <v>0</v>
      </c>
      <c r="L112" s="122" t="n">
        <f aca="false">(J112/20)*0.1+((K112/20)*0.05)</f>
        <v>0</v>
      </c>
    </row>
    <row r="113" customFormat="false" ht="12.75" hidden="false" customHeight="false" outlineLevel="0" collapsed="false">
      <c r="A113" s="71"/>
      <c r="B113" s="125"/>
      <c r="C113" s="125"/>
      <c r="D113" s="125"/>
      <c r="E113" s="125"/>
      <c r="F113" s="125"/>
      <c r="G113" s="125"/>
      <c r="H113" s="133" t="s">
        <v>141</v>
      </c>
      <c r="I113" s="81" t="n">
        <f aca="false">SUM(L111:L112)</f>
        <v>0</v>
      </c>
      <c r="J113" s="78" t="s">
        <v>142</v>
      </c>
      <c r="K113" s="78"/>
      <c r="L113" s="79" t="n">
        <f aca="false">I113</f>
        <v>0</v>
      </c>
    </row>
    <row r="114" customFormat="false" ht="12.75" hidden="false" customHeight="false" outlineLevel="0" collapsed="false">
      <c r="A114" s="134"/>
      <c r="B114" s="136" t="s">
        <v>143</v>
      </c>
      <c r="C114" s="136"/>
      <c r="D114" s="136"/>
      <c r="E114" s="136"/>
      <c r="F114" s="136"/>
      <c r="G114" s="136"/>
      <c r="H114" s="155" t="s">
        <v>144</v>
      </c>
      <c r="I114" s="156"/>
      <c r="J114" s="157" t="n">
        <v>0</v>
      </c>
      <c r="K114" s="145" t="n">
        <v>0</v>
      </c>
      <c r="L114" s="90" t="n">
        <f aca="false">(J114/4)*0.2+((K114/4)*0.1)</f>
        <v>0</v>
      </c>
    </row>
    <row r="115" customFormat="false" ht="12.75" hidden="false" customHeight="false" outlineLevel="0" collapsed="false">
      <c r="A115" s="71"/>
      <c r="B115" s="71"/>
      <c r="C115" s="71"/>
      <c r="D115" s="71"/>
      <c r="E115" s="71"/>
      <c r="F115" s="71"/>
      <c r="G115" s="71"/>
      <c r="H115" s="133" t="s">
        <v>145</v>
      </c>
      <c r="I115" s="74" t="n">
        <f aca="false">L114</f>
        <v>0</v>
      </c>
      <c r="J115" s="78" t="s">
        <v>146</v>
      </c>
      <c r="K115" s="78"/>
      <c r="L115" s="79" t="n">
        <f aca="false">IF(I115&gt;=2,2,I115)</f>
        <v>0</v>
      </c>
    </row>
    <row r="116" customFormat="false" ht="12.75" hidden="false" customHeight="false" outlineLevel="0" collapsed="false">
      <c r="A116" s="143"/>
      <c r="B116" s="136" t="s">
        <v>147</v>
      </c>
      <c r="C116" s="136"/>
      <c r="D116" s="136"/>
      <c r="E116" s="136"/>
      <c r="F116" s="136"/>
      <c r="G116" s="136"/>
      <c r="H116" s="158" t="s">
        <v>148</v>
      </c>
      <c r="I116" s="159"/>
      <c r="J116" s="160" t="n">
        <v>0</v>
      </c>
      <c r="K116" s="145" t="n">
        <v>0</v>
      </c>
      <c r="L116" s="90" t="n">
        <f aca="false">(J116*0.5)+(K116*0.25)</f>
        <v>0</v>
      </c>
    </row>
    <row r="117" customFormat="false" ht="12.75" hidden="false" customHeight="false" outlineLevel="0" collapsed="false">
      <c r="A117" s="124"/>
      <c r="B117" s="71"/>
      <c r="C117" s="71"/>
      <c r="D117" s="71"/>
      <c r="E117" s="71"/>
      <c r="F117" s="71"/>
      <c r="G117" s="71"/>
      <c r="H117" s="133" t="s">
        <v>149</v>
      </c>
      <c r="I117" s="74" t="n">
        <f aca="false">L116</f>
        <v>0</v>
      </c>
      <c r="J117" s="78" t="s">
        <v>150</v>
      </c>
      <c r="K117" s="78"/>
      <c r="L117" s="79" t="n">
        <f aca="false">IF(I117&gt;=2,2,I117)</f>
        <v>0</v>
      </c>
    </row>
    <row r="118" customFormat="false" ht="25.5" hidden="false" customHeight="false" outlineLevel="0" collapsed="false">
      <c r="A118" s="143"/>
      <c r="B118" s="136" t="s">
        <v>151</v>
      </c>
      <c r="C118" s="136"/>
      <c r="D118" s="136"/>
      <c r="E118" s="136"/>
      <c r="F118" s="136"/>
      <c r="G118" s="136"/>
      <c r="H118" s="155" t="s">
        <v>152</v>
      </c>
      <c r="I118" s="156"/>
      <c r="J118" s="157" t="n">
        <v>0</v>
      </c>
      <c r="K118" s="145" t="n">
        <v>0</v>
      </c>
      <c r="L118" s="90" t="n">
        <f aca="false">(J118/4)*0.1+(K118/4)*0.05</f>
        <v>0</v>
      </c>
    </row>
    <row r="119" customFormat="false" ht="12.75" hidden="false" customHeight="false" outlineLevel="0" collapsed="false">
      <c r="A119" s="124"/>
      <c r="B119" s="71"/>
      <c r="C119" s="71"/>
      <c r="D119" s="71"/>
      <c r="E119" s="71"/>
      <c r="F119" s="71"/>
      <c r="G119" s="71"/>
      <c r="H119" s="133" t="s">
        <v>153</v>
      </c>
      <c r="I119" s="74" t="n">
        <f aca="false">L118</f>
        <v>0</v>
      </c>
      <c r="J119" s="78" t="s">
        <v>154</v>
      </c>
      <c r="K119" s="78"/>
      <c r="L119" s="161" t="n">
        <f aca="false">IF(I119&gt;=1,1,I119)</f>
        <v>0</v>
      </c>
    </row>
    <row r="120" customFormat="false" ht="12.75" hidden="false" customHeight="true" outlineLevel="0" collapsed="false">
      <c r="A120" s="71"/>
      <c r="B120" s="72" t="s">
        <v>155</v>
      </c>
      <c r="C120" s="72"/>
      <c r="D120" s="72"/>
      <c r="E120" s="72"/>
      <c r="F120" s="72"/>
      <c r="G120" s="72"/>
      <c r="H120" s="127" t="s">
        <v>156</v>
      </c>
      <c r="I120" s="81"/>
      <c r="J120" s="162" t="n">
        <v>0</v>
      </c>
      <c r="K120" s="128" t="n">
        <v>0</v>
      </c>
      <c r="L120" s="76" t="n">
        <f aca="false">(J120*0.5)+(K120*0.25)</f>
        <v>0</v>
      </c>
    </row>
    <row r="121" customFormat="false" ht="12.75" hidden="false" customHeight="false" outlineLevel="0" collapsed="false">
      <c r="A121" s="71"/>
      <c r="B121" s="72"/>
      <c r="C121" s="72"/>
      <c r="D121" s="72"/>
      <c r="E121" s="72"/>
      <c r="F121" s="72"/>
      <c r="G121" s="72"/>
      <c r="H121" s="130" t="s">
        <v>157</v>
      </c>
      <c r="I121" s="87"/>
      <c r="J121" s="147" t="n">
        <v>0</v>
      </c>
      <c r="K121" s="97" t="n">
        <v>0</v>
      </c>
      <c r="L121" s="76" t="n">
        <f aca="false">(J121*0.3)+(K121*0.15)</f>
        <v>0</v>
      </c>
    </row>
    <row r="122" customFormat="false" ht="12.75" hidden="false" customHeight="false" outlineLevel="0" collapsed="false">
      <c r="A122" s="124"/>
      <c r="B122" s="125"/>
      <c r="C122" s="125"/>
      <c r="D122" s="125"/>
      <c r="E122" s="125"/>
      <c r="F122" s="125"/>
      <c r="G122" s="125"/>
      <c r="H122" s="133" t="s">
        <v>158</v>
      </c>
      <c r="I122" s="74" t="n">
        <f aca="false">SUM(L120:L121)</f>
        <v>0</v>
      </c>
      <c r="J122" s="78" t="s">
        <v>159</v>
      </c>
      <c r="K122" s="78"/>
      <c r="L122" s="163" t="n">
        <f aca="false">IF(I122&gt;=3,3,I122)</f>
        <v>0</v>
      </c>
    </row>
    <row r="123" customFormat="false" ht="25.5" hidden="false" customHeight="false" outlineLevel="0" collapsed="false">
      <c r="A123" s="143"/>
      <c r="B123" s="136" t="s">
        <v>160</v>
      </c>
      <c r="C123" s="136"/>
      <c r="D123" s="136"/>
      <c r="E123" s="136"/>
      <c r="F123" s="136"/>
      <c r="G123" s="136"/>
      <c r="H123" s="155" t="s">
        <v>161</v>
      </c>
      <c r="I123" s="101"/>
      <c r="J123" s="144" t="n">
        <v>0</v>
      </c>
      <c r="K123" s="145" t="n">
        <v>0</v>
      </c>
      <c r="L123" s="90" t="n">
        <f aca="false">(J123*1)+(K123*0.5)</f>
        <v>0</v>
      </c>
    </row>
    <row r="124" customFormat="false" ht="12.75" hidden="false" customHeight="false" outlineLevel="0" collapsed="false">
      <c r="A124" s="124"/>
      <c r="B124" s="71"/>
      <c r="C124" s="71"/>
      <c r="D124" s="71"/>
      <c r="E124" s="71"/>
      <c r="F124" s="71"/>
      <c r="G124" s="71"/>
      <c r="H124" s="133" t="s">
        <v>162</v>
      </c>
      <c r="I124" s="74" t="n">
        <f aca="false">L123</f>
        <v>0</v>
      </c>
      <c r="J124" s="78" t="s">
        <v>163</v>
      </c>
      <c r="K124" s="78"/>
      <c r="L124" s="79" t="n">
        <f aca="false">IF(I124&gt;=4,4,I124)</f>
        <v>0</v>
      </c>
    </row>
    <row r="125" customFormat="false" ht="12.75" hidden="false" customHeight="false" outlineLevel="0" collapsed="false">
      <c r="A125" s="143"/>
      <c r="B125" s="136" t="s">
        <v>164</v>
      </c>
      <c r="C125" s="136"/>
      <c r="D125" s="136"/>
      <c r="E125" s="136"/>
      <c r="F125" s="136"/>
      <c r="G125" s="136"/>
      <c r="H125" s="158" t="s">
        <v>165</v>
      </c>
      <c r="I125" s="101"/>
      <c r="J125" s="144" t="n">
        <v>0</v>
      </c>
      <c r="K125" s="145" t="n">
        <v>0</v>
      </c>
      <c r="L125" s="90" t="n">
        <f aca="false">(J125*0.5)+(K125*0.25)</f>
        <v>0</v>
      </c>
    </row>
    <row r="126" customFormat="false" ht="12.75" hidden="false" customHeight="false" outlineLevel="0" collapsed="false">
      <c r="A126" s="124"/>
      <c r="B126" s="71"/>
      <c r="C126" s="71"/>
      <c r="D126" s="71"/>
      <c r="E126" s="71"/>
      <c r="F126" s="71"/>
      <c r="G126" s="71"/>
      <c r="H126" s="133" t="s">
        <v>166</v>
      </c>
      <c r="I126" s="74" t="n">
        <f aca="false">L125</f>
        <v>0</v>
      </c>
      <c r="J126" s="78" t="s">
        <v>167</v>
      </c>
      <c r="K126" s="78"/>
      <c r="L126" s="79" t="n">
        <f aca="false">IF(I126&gt;=2,2,I126)</f>
        <v>0</v>
      </c>
    </row>
    <row r="127" customFormat="false" ht="12.75" hidden="false" customHeight="true" outlineLevel="0" collapsed="false">
      <c r="A127" s="71"/>
      <c r="B127" s="72" t="s">
        <v>168</v>
      </c>
      <c r="C127" s="72"/>
      <c r="D127" s="72"/>
      <c r="E127" s="72"/>
      <c r="F127" s="72"/>
      <c r="G127" s="72"/>
      <c r="H127" s="127" t="s">
        <v>169</v>
      </c>
      <c r="I127" s="81"/>
      <c r="J127" s="82" t="n">
        <v>0</v>
      </c>
      <c r="K127" s="128" t="n">
        <v>0</v>
      </c>
      <c r="L127" s="84" t="n">
        <f aca="false">(J127*10)+(K127*5)</f>
        <v>0</v>
      </c>
    </row>
    <row r="128" customFormat="false" ht="12.75" hidden="false" customHeight="false" outlineLevel="0" collapsed="false">
      <c r="A128" s="71"/>
      <c r="B128" s="72"/>
      <c r="C128" s="72"/>
      <c r="D128" s="72"/>
      <c r="E128" s="72"/>
      <c r="F128" s="72"/>
      <c r="G128" s="72"/>
      <c r="H128" s="73" t="s">
        <v>170</v>
      </c>
      <c r="I128" s="74"/>
      <c r="J128" s="55" t="n">
        <v>0</v>
      </c>
      <c r="K128" s="97" t="n">
        <v>0</v>
      </c>
      <c r="L128" s="76" t="n">
        <f aca="false">(J128*20)+(K128*10)</f>
        <v>0</v>
      </c>
    </row>
    <row r="129" customFormat="false" ht="12.75" hidden="false" customHeight="false" outlineLevel="0" collapsed="false">
      <c r="A129" s="71"/>
      <c r="B129" s="72"/>
      <c r="C129" s="72"/>
      <c r="D129" s="72"/>
      <c r="E129" s="72"/>
      <c r="F129" s="72"/>
      <c r="G129" s="72"/>
      <c r="H129" s="73" t="s">
        <v>171</v>
      </c>
      <c r="J129" s="55" t="n">
        <v>0</v>
      </c>
      <c r="K129" s="97" t="n">
        <v>0</v>
      </c>
      <c r="L129" s="76" t="n">
        <f aca="false">(J129/180)*0.02+(K129/180)*0.01</f>
        <v>0</v>
      </c>
    </row>
    <row r="130" customFormat="false" ht="25.5" hidden="false" customHeight="false" outlineLevel="0" collapsed="false">
      <c r="A130" s="71"/>
      <c r="B130" s="72"/>
      <c r="C130" s="72"/>
      <c r="D130" s="72"/>
      <c r="E130" s="72"/>
      <c r="F130" s="72"/>
      <c r="G130" s="72"/>
      <c r="H130" s="141" t="s">
        <v>172</v>
      </c>
      <c r="I130" s="87"/>
      <c r="J130" s="88" t="n">
        <v>0</v>
      </c>
      <c r="K130" s="123" t="n">
        <v>0</v>
      </c>
      <c r="L130" s="122" t="n">
        <f aca="false">(J130*0.5)+(K130*0.25)</f>
        <v>0</v>
      </c>
    </row>
    <row r="131" customFormat="false" ht="12.75" hidden="false" customHeight="false" outlineLevel="0" collapsed="false">
      <c r="A131" s="124"/>
      <c r="B131" s="125"/>
      <c r="C131" s="125"/>
      <c r="D131" s="125"/>
      <c r="E131" s="125"/>
      <c r="F131" s="125"/>
      <c r="G131" s="125"/>
      <c r="H131" s="133" t="s">
        <v>173</v>
      </c>
      <c r="I131" s="74" t="n">
        <f aca="false">SUM(L127:L130)</f>
        <v>0</v>
      </c>
      <c r="J131" s="78" t="s">
        <v>174</v>
      </c>
      <c r="K131" s="78"/>
      <c r="L131" s="79" t="n">
        <f aca="false">I131</f>
        <v>0</v>
      </c>
    </row>
    <row r="132" customFormat="false" ht="12.75" hidden="false" customHeight="false" outlineLevel="0" collapsed="false">
      <c r="A132" s="71"/>
      <c r="B132" s="139" t="s">
        <v>175</v>
      </c>
      <c r="C132" s="139"/>
      <c r="D132" s="139"/>
      <c r="E132" s="139"/>
      <c r="F132" s="139"/>
      <c r="G132" s="139"/>
      <c r="H132" s="140" t="s">
        <v>176</v>
      </c>
      <c r="I132" s="81"/>
      <c r="J132" s="82" t="n">
        <v>0</v>
      </c>
      <c r="K132" s="128" t="n">
        <v>0</v>
      </c>
      <c r="L132" s="84" t="n">
        <f aca="false">(J132*0.02)+(K132*0.01)</f>
        <v>0</v>
      </c>
    </row>
    <row r="133" customFormat="false" ht="25.5" hidden="false" customHeight="false" outlineLevel="0" collapsed="false">
      <c r="A133" s="71"/>
      <c r="B133" s="139"/>
      <c r="C133" s="139"/>
      <c r="D133" s="139"/>
      <c r="E133" s="139"/>
      <c r="F133" s="139"/>
      <c r="G133" s="139"/>
      <c r="H133" s="141" t="s">
        <v>177</v>
      </c>
      <c r="I133" s="87"/>
      <c r="J133" s="88" t="n">
        <v>0</v>
      </c>
      <c r="K133" s="123" t="n">
        <v>0</v>
      </c>
      <c r="L133" s="122" t="n">
        <f aca="false">(J133*3)+(K133*1.5)</f>
        <v>0</v>
      </c>
    </row>
    <row r="134" customFormat="false" ht="12.75" hidden="false" customHeight="false" outlineLevel="0" collapsed="false">
      <c r="A134" s="124"/>
      <c r="B134" s="142"/>
      <c r="C134" s="142"/>
      <c r="D134" s="142"/>
      <c r="E134" s="142"/>
      <c r="F134" s="142"/>
      <c r="G134" s="142"/>
      <c r="H134" s="133" t="s">
        <v>178</v>
      </c>
      <c r="I134" s="74" t="n">
        <f aca="false">SUM(L132:L133)</f>
        <v>0</v>
      </c>
      <c r="J134" s="78" t="s">
        <v>179</v>
      </c>
      <c r="K134" s="78"/>
      <c r="L134" s="79" t="n">
        <f aca="false">IF(I134&gt;=3,3,I134)</f>
        <v>0</v>
      </c>
    </row>
    <row r="135" customFormat="false" ht="12.75" hidden="false" customHeight="false" outlineLevel="0" collapsed="false">
      <c r="A135" s="164"/>
      <c r="B135" s="165"/>
      <c r="C135" s="165"/>
      <c r="D135" s="165"/>
      <c r="E135" s="165"/>
      <c r="F135" s="165"/>
      <c r="G135" s="165"/>
      <c r="H135" s="166"/>
      <c r="I135" s="167"/>
      <c r="J135" s="168" t="s">
        <v>180</v>
      </c>
      <c r="K135" s="168"/>
      <c r="L135" s="169" t="n">
        <f aca="false">SUM(L134,L131,L126,L124,L122,L119,L117,L115,L113,L110,L106,L104,L101,L97,L94,L83,L75,L72,L67,L62,L58,L91)</f>
        <v>0</v>
      </c>
      <c r="M135" s="170"/>
      <c r="N135" s="171"/>
    </row>
    <row r="136" customFormat="false" ht="12.75" hidden="false" customHeight="false" outlineLevel="0" collapsed="false">
      <c r="A136" s="10"/>
      <c r="B136" s="172" t="s">
        <v>181</v>
      </c>
      <c r="C136" s="172"/>
      <c r="D136" s="172"/>
      <c r="E136" s="172"/>
      <c r="F136" s="172"/>
      <c r="G136" s="172"/>
      <c r="H136" s="173" t="n">
        <f aca="false">L24</f>
        <v>0</v>
      </c>
      <c r="I136" s="12"/>
      <c r="J136" s="19"/>
      <c r="K136" s="19"/>
      <c r="L136" s="174"/>
    </row>
    <row r="137" customFormat="false" ht="12.75" hidden="false" customHeight="false" outlineLevel="0" collapsed="false">
      <c r="A137" s="10"/>
      <c r="B137" s="175" t="s">
        <v>182</v>
      </c>
      <c r="C137" s="175"/>
      <c r="D137" s="175"/>
      <c r="E137" s="175"/>
      <c r="F137" s="175"/>
      <c r="G137" s="175"/>
      <c r="H137" s="173" t="n">
        <f aca="false">L44</f>
        <v>0</v>
      </c>
      <c r="I137" s="12"/>
      <c r="J137" s="19"/>
      <c r="K137" s="19"/>
      <c r="L137" s="174"/>
    </row>
    <row r="138" customFormat="false" ht="12.75" hidden="false" customHeight="false" outlineLevel="0" collapsed="false">
      <c r="A138" s="10"/>
      <c r="B138" s="175" t="s">
        <v>183</v>
      </c>
      <c r="C138" s="175"/>
      <c r="D138" s="175"/>
      <c r="E138" s="175"/>
      <c r="F138" s="175"/>
      <c r="G138" s="175"/>
      <c r="H138" s="173" t="n">
        <f aca="false">L49</f>
        <v>0</v>
      </c>
      <c r="I138" s="12"/>
      <c r="J138" s="11"/>
      <c r="K138" s="11"/>
      <c r="L138" s="174"/>
    </row>
    <row r="139" customFormat="false" ht="12.75" hidden="false" customHeight="false" outlineLevel="0" collapsed="false">
      <c r="A139" s="10"/>
      <c r="B139" s="175" t="s">
        <v>184</v>
      </c>
      <c r="C139" s="175"/>
      <c r="D139" s="175"/>
      <c r="E139" s="175"/>
      <c r="F139" s="175"/>
      <c r="G139" s="175"/>
      <c r="H139" s="173" t="n">
        <f aca="false">L135</f>
        <v>0</v>
      </c>
      <c r="I139" s="12"/>
      <c r="J139" s="11"/>
      <c r="K139" s="11"/>
      <c r="L139" s="174"/>
    </row>
    <row r="140" customFormat="false" ht="12.75" hidden="false" customHeight="false" outlineLevel="0" collapsed="false">
      <c r="A140" s="176"/>
      <c r="B140" s="177"/>
      <c r="C140" s="177"/>
      <c r="D140" s="177"/>
      <c r="E140" s="178" t="s">
        <v>185</v>
      </c>
      <c r="F140" s="178"/>
      <c r="G140" s="178"/>
      <c r="H140" s="179" t="n">
        <f aca="false">SUM(H136:H139)</f>
        <v>0</v>
      </c>
      <c r="I140" s="180"/>
      <c r="J140" s="177"/>
      <c r="K140" s="177"/>
      <c r="L140" s="181"/>
    </row>
    <row r="141" customFormat="false" ht="12.75" hidden="false" customHeight="false" outlineLevel="0" collapsed="false">
      <c r="A141" s="182"/>
      <c r="B141" s="183"/>
      <c r="C141" s="183"/>
      <c r="D141" s="183"/>
      <c r="E141" s="184"/>
      <c r="F141" s="184"/>
      <c r="G141" s="184"/>
      <c r="H141" s="183"/>
      <c r="I141" s="185"/>
      <c r="J141" s="182"/>
      <c r="K141" s="182"/>
      <c r="L141" s="186"/>
    </row>
  </sheetData>
  <mergeCells count="142">
    <mergeCell ref="A1:A4"/>
    <mergeCell ref="B1:L4"/>
    <mergeCell ref="A6:L7"/>
    <mergeCell ref="B8:K8"/>
    <mergeCell ref="D10:G10"/>
    <mergeCell ref="I10:L10"/>
    <mergeCell ref="I11:L11"/>
    <mergeCell ref="C12:H12"/>
    <mergeCell ref="I12:L12"/>
    <mergeCell ref="D14:K15"/>
    <mergeCell ref="B17:H17"/>
    <mergeCell ref="J17:K17"/>
    <mergeCell ref="J18:K18"/>
    <mergeCell ref="B19:H19"/>
    <mergeCell ref="J19:K19"/>
    <mergeCell ref="A20:A23"/>
    <mergeCell ref="B20:H20"/>
    <mergeCell ref="J20:K20"/>
    <mergeCell ref="B21:H21"/>
    <mergeCell ref="J21:K21"/>
    <mergeCell ref="B22:H22"/>
    <mergeCell ref="J22:K22"/>
    <mergeCell ref="B23:H23"/>
    <mergeCell ref="J23:K23"/>
    <mergeCell ref="B24:H24"/>
    <mergeCell ref="J24:K24"/>
    <mergeCell ref="B25:G25"/>
    <mergeCell ref="B27:G27"/>
    <mergeCell ref="A28:A29"/>
    <mergeCell ref="B28:G29"/>
    <mergeCell ref="J29:K29"/>
    <mergeCell ref="A30:A33"/>
    <mergeCell ref="B30:G33"/>
    <mergeCell ref="J33:K33"/>
    <mergeCell ref="A34:A39"/>
    <mergeCell ref="B34:G39"/>
    <mergeCell ref="B40:G40"/>
    <mergeCell ref="J40:K40"/>
    <mergeCell ref="A41:A43"/>
    <mergeCell ref="B41:G42"/>
    <mergeCell ref="B43:G43"/>
    <mergeCell ref="J43:K43"/>
    <mergeCell ref="B44:H44"/>
    <mergeCell ref="J44:K44"/>
    <mergeCell ref="B45:G45"/>
    <mergeCell ref="A46:A48"/>
    <mergeCell ref="B46:G47"/>
    <mergeCell ref="B48:G48"/>
    <mergeCell ref="J48:K48"/>
    <mergeCell ref="J49:K49"/>
    <mergeCell ref="A50:A51"/>
    <mergeCell ref="B50:L51"/>
    <mergeCell ref="A52:A57"/>
    <mergeCell ref="B52:G57"/>
    <mergeCell ref="B58:G58"/>
    <mergeCell ref="J58:K58"/>
    <mergeCell ref="A59:A61"/>
    <mergeCell ref="B59:G61"/>
    <mergeCell ref="B62:G62"/>
    <mergeCell ref="J62:K62"/>
    <mergeCell ref="A63:A66"/>
    <mergeCell ref="B63:G66"/>
    <mergeCell ref="B67:G67"/>
    <mergeCell ref="J67:K67"/>
    <mergeCell ref="A68:A71"/>
    <mergeCell ref="B68:G71"/>
    <mergeCell ref="B72:G72"/>
    <mergeCell ref="J72:K72"/>
    <mergeCell ref="A73:A74"/>
    <mergeCell ref="B73:G74"/>
    <mergeCell ref="B75:G75"/>
    <mergeCell ref="J75:K75"/>
    <mergeCell ref="A76:A82"/>
    <mergeCell ref="B76:G82"/>
    <mergeCell ref="B83:G83"/>
    <mergeCell ref="J83:K83"/>
    <mergeCell ref="A84:A90"/>
    <mergeCell ref="B84:G90"/>
    <mergeCell ref="B91:G91"/>
    <mergeCell ref="J91:K91"/>
    <mergeCell ref="A92:A93"/>
    <mergeCell ref="B92:G93"/>
    <mergeCell ref="B94:G94"/>
    <mergeCell ref="J94:K94"/>
    <mergeCell ref="A95:A96"/>
    <mergeCell ref="B95:G96"/>
    <mergeCell ref="B97:G97"/>
    <mergeCell ref="J97:K97"/>
    <mergeCell ref="A98:A100"/>
    <mergeCell ref="B98:G100"/>
    <mergeCell ref="B101:G101"/>
    <mergeCell ref="J101:K101"/>
    <mergeCell ref="A102:A103"/>
    <mergeCell ref="B102:G103"/>
    <mergeCell ref="B104:G104"/>
    <mergeCell ref="J104:K104"/>
    <mergeCell ref="B105:G105"/>
    <mergeCell ref="B106:G106"/>
    <mergeCell ref="J106:K106"/>
    <mergeCell ref="A107:A109"/>
    <mergeCell ref="B107:G109"/>
    <mergeCell ref="B110:G110"/>
    <mergeCell ref="J110:K110"/>
    <mergeCell ref="A111:A112"/>
    <mergeCell ref="B111:G112"/>
    <mergeCell ref="B113:G113"/>
    <mergeCell ref="J113:K113"/>
    <mergeCell ref="B114:G114"/>
    <mergeCell ref="B115:G115"/>
    <mergeCell ref="J115:K115"/>
    <mergeCell ref="B116:G116"/>
    <mergeCell ref="B117:G117"/>
    <mergeCell ref="J117:K117"/>
    <mergeCell ref="B118:G118"/>
    <mergeCell ref="B119:G119"/>
    <mergeCell ref="J119:K119"/>
    <mergeCell ref="A120:A121"/>
    <mergeCell ref="B120:G121"/>
    <mergeCell ref="B122:G122"/>
    <mergeCell ref="J122:K122"/>
    <mergeCell ref="B123:G123"/>
    <mergeCell ref="B124:G124"/>
    <mergeCell ref="J124:K124"/>
    <mergeCell ref="B125:G125"/>
    <mergeCell ref="B126:G126"/>
    <mergeCell ref="J126:K126"/>
    <mergeCell ref="A127:A130"/>
    <mergeCell ref="B127:G130"/>
    <mergeCell ref="B131:G131"/>
    <mergeCell ref="J131:K131"/>
    <mergeCell ref="A132:A133"/>
    <mergeCell ref="B132:G133"/>
    <mergeCell ref="B134:G134"/>
    <mergeCell ref="J134:K134"/>
    <mergeCell ref="B135:G135"/>
    <mergeCell ref="J135:K135"/>
    <mergeCell ref="B136:G136"/>
    <mergeCell ref="J136:K136"/>
    <mergeCell ref="B137:G137"/>
    <mergeCell ref="B138:G138"/>
    <mergeCell ref="B139:G139"/>
    <mergeCell ref="E140:G140"/>
  </mergeCells>
  <printOptions headings="false" gridLines="false" gridLinesSet="true" horizontalCentered="false" verticalCentered="false"/>
  <pageMargins left="0.39375" right="0.39375" top="0.315277777777778" bottom="0.315277777777778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2013-03-12T12:20:16Z</dcterms:created>
  <dc:creator>PREC Pró-Reitor</dc:creator>
  <dc:description/>
  <dc:language>pt-BR</dc:language>
  <cp:lastModifiedBy/>
  <cp:lastPrinted>2013-06-18T13:57:53Z</cp:lastPrinted>
  <dcterms:modified xsi:type="dcterms:W3CDTF">2020-02-11T13:01:22Z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