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65" windowWidth="19440" windowHeight="14385" tabRatio="223"/>
  </bookViews>
  <sheets>
    <sheet name="candidato 1" sheetId="1" r:id="rId1"/>
  </sheets>
  <calcPr calcId="124519"/>
  <fileRecoveryPr repairLoad="1"/>
</workbook>
</file>

<file path=xl/calcChain.xml><?xml version="1.0" encoding="utf-8"?>
<calcChain xmlns="http://schemas.openxmlformats.org/spreadsheetml/2006/main">
  <c r="L45" i="1"/>
  <c r="L44"/>
  <c r="L43"/>
  <c r="L29"/>
  <c r="L28"/>
  <c r="L24"/>
  <c r="L101"/>
  <c r="L103"/>
  <c r="I104" s="1"/>
  <c r="L107"/>
  <c r="I108" s="1"/>
  <c r="L108" s="1"/>
  <c r="L82"/>
  <c r="L98"/>
  <c r="L35"/>
  <c r="L119"/>
  <c r="L118"/>
  <c r="L117"/>
  <c r="L100"/>
  <c r="L79"/>
  <c r="L54"/>
  <c r="L36"/>
  <c r="L23"/>
  <c r="L22"/>
  <c r="L21"/>
  <c r="L20"/>
  <c r="L58"/>
  <c r="L88"/>
  <c r="I29"/>
  <c r="L30"/>
  <c r="L31"/>
  <c r="L32"/>
  <c r="L34"/>
  <c r="L37"/>
  <c r="L38"/>
  <c r="L39"/>
  <c r="L49"/>
  <c r="L50"/>
  <c r="L51"/>
  <c r="L52"/>
  <c r="L53"/>
  <c r="L56"/>
  <c r="L57"/>
  <c r="L60"/>
  <c r="L61"/>
  <c r="L62"/>
  <c r="L63"/>
  <c r="L65"/>
  <c r="I69" s="1"/>
  <c r="L69" s="1"/>
  <c r="L66"/>
  <c r="L67"/>
  <c r="L68"/>
  <c r="L70"/>
  <c r="L71"/>
  <c r="I72"/>
  <c r="L72"/>
  <c r="L73"/>
  <c r="L74"/>
  <c r="L75"/>
  <c r="L76"/>
  <c r="L77"/>
  <c r="L78"/>
  <c r="L81"/>
  <c r="I83"/>
  <c r="L83" s="1"/>
  <c r="L84"/>
  <c r="L85"/>
  <c r="I86"/>
  <c r="L86"/>
  <c r="L87"/>
  <c r="L89"/>
  <c r="L91"/>
  <c r="I93" s="1"/>
  <c r="L93" s="1"/>
  <c r="L92"/>
  <c r="L94"/>
  <c r="I95"/>
  <c r="L95" s="1"/>
  <c r="L96"/>
  <c r="L97"/>
  <c r="L105"/>
  <c r="I106" s="1"/>
  <c r="L109"/>
  <c r="L110"/>
  <c r="I111"/>
  <c r="L111" s="1"/>
  <c r="L112"/>
  <c r="L114"/>
  <c r="I115"/>
  <c r="L115"/>
  <c r="L116"/>
  <c r="L121"/>
  <c r="L122"/>
  <c r="I123"/>
  <c r="L123"/>
  <c r="I113" l="1"/>
  <c r="L113" s="1"/>
  <c r="I55"/>
  <c r="L55" s="1"/>
  <c r="I45"/>
  <c r="L46" s="1"/>
  <c r="H127" s="1"/>
  <c r="I99"/>
  <c r="L99" s="1"/>
  <c r="I59"/>
  <c r="L59" s="1"/>
  <c r="I80"/>
  <c r="L80" s="1"/>
  <c r="I64"/>
  <c r="L64" s="1"/>
  <c r="I90"/>
  <c r="L90" s="1"/>
  <c r="I40"/>
  <c r="L40" s="1"/>
  <c r="I120"/>
  <c r="L120" s="1"/>
  <c r="I102"/>
  <c r="L102" s="1"/>
  <c r="L104" s="1"/>
  <c r="L106" s="1"/>
  <c r="I33"/>
  <c r="L33" s="1"/>
  <c r="H125"/>
  <c r="L124" l="1"/>
  <c r="H128" s="1"/>
  <c r="L41"/>
  <c r="H126" s="1"/>
  <c r="H129" l="1"/>
</calcChain>
</file>

<file path=xl/sharedStrings.xml><?xml version="1.0" encoding="utf-8"?>
<sst xmlns="http://schemas.openxmlformats.org/spreadsheetml/2006/main" count="176" uniqueCount="174">
  <si>
    <t>MINISTÉRIO DA EDUCAÇÃO
UNIVERSIDADE FEDERAL DE PELOTAS
SECRETARIA DOS CONSELHOS SUPERIORES
CONSELHO COORDENADOR DO ENSINO DA PESQUISA E DA EXTENSÃO-COCEPE</t>
  </si>
  <si>
    <t>Nome do candidato</t>
  </si>
  <si>
    <t>ITEM</t>
  </si>
  <si>
    <t>Critérios complementares</t>
  </si>
  <si>
    <t>Pontos</t>
  </si>
  <si>
    <t>Bancas de graduação ou similar (0,25 pt)</t>
  </si>
  <si>
    <t>Banca de pós-graduação ou concurso público (0,5 pt)</t>
  </si>
  <si>
    <t>Orientação de aluno de graduação concluída (0,5 pontos por orientação)</t>
  </si>
  <si>
    <t>TOTAL ITEM 1</t>
  </si>
  <si>
    <t>TOTAL ITEM 2</t>
  </si>
  <si>
    <t>Livro organizado por um único organizador com ISBN (7 pts)</t>
  </si>
  <si>
    <t>Livro organizado por mais de um organizador com ISBN (5 pts)</t>
  </si>
  <si>
    <t>Soma 3.1.</t>
  </si>
  <si>
    <t>Ajuste Limite 3.1.</t>
  </si>
  <si>
    <t>Capitulo de livro editado por editora internacional com ISBN(7 pts)</t>
  </si>
  <si>
    <t>Capitulo de livro editado por editora nacional com ISBN(4 pts)</t>
  </si>
  <si>
    <t>Demais produções relacionadas (1 ponto - limite 7 pts)</t>
  </si>
  <si>
    <t>Organização de obra internacional (7 pts)</t>
  </si>
  <si>
    <t>Organização de obra nacional (5 pts)</t>
  </si>
  <si>
    <t>Membro de corpo editorial , organização de obra nacional (3 pts)</t>
  </si>
  <si>
    <t>Demais produções relacionadas (1 ponto)</t>
  </si>
  <si>
    <t>Obra internacional (10 pts)</t>
  </si>
  <si>
    <t>Capítulo de livro e obra nacional (2 pts)</t>
  </si>
  <si>
    <t>Periódico classificado como Qualis A1 (15 pts)</t>
  </si>
  <si>
    <t>Periódico Qualis A2 (12 pts)</t>
  </si>
  <si>
    <t>Periódico Qualis B1 (10 pts)</t>
  </si>
  <si>
    <t>Periódico Qualis B2 (8 pts)</t>
  </si>
  <si>
    <t>Periódico Qualis B3 (5 pts)</t>
  </si>
  <si>
    <t>Periódico Qualis B4 e outros indexados (3 pts)</t>
  </si>
  <si>
    <t>Ajuste Limite 3.7.</t>
  </si>
  <si>
    <t>Resumos publicados em anais de congressos, jornadas, semanas acadêmicas e similares em nível nacional (0,1 pt)</t>
  </si>
  <si>
    <t>Resumos publicados em anais de congressos internacionais (0,3 pt)</t>
  </si>
  <si>
    <t>Ajuste Limite 3.8.</t>
  </si>
  <si>
    <t>Eventos científicos nacionais (0,2 pt)</t>
  </si>
  <si>
    <t>Eventos científicos internacionais (0,3 pt)</t>
  </si>
  <si>
    <t>Ajuste Limite 3.9.</t>
  </si>
  <si>
    <t>Ajuste Limite 3.10.</t>
  </si>
  <si>
    <t>0,2 ponto por produção</t>
  </si>
  <si>
    <t>Ajuste Limite 3.11.</t>
  </si>
  <si>
    <t>Desenvolvimento tecnológico de produtos, insumos ou processos na área com comprovação e sem registro (2 pontos)</t>
  </si>
  <si>
    <t>Pedido de registro comprovado de patente ou software com código INPI (4 pt por registro - Limite 12 pts)</t>
  </si>
  <si>
    <t>Ajuste Limite 3.12.</t>
  </si>
  <si>
    <t>0,2 pontos para curso de 4 horas ou mais</t>
  </si>
  <si>
    <t>0,5 pontos por projeto coordenado</t>
  </si>
  <si>
    <t>Ajuste Limite 3.15.</t>
  </si>
  <si>
    <t>Premios e distinções nacionais e internacionais (0,5 pt)</t>
  </si>
  <si>
    <t>Premios e distinções regionais (0,3 pt)</t>
  </si>
  <si>
    <t>0,5 ponto por trabalho</t>
  </si>
  <si>
    <t>Aperfeiçoamentos e estágios (0,02 pontos a cada 180 horas)</t>
  </si>
  <si>
    <t xml:space="preserve">PROVA DE TÍTULOS - TABELA DE PONTUAÇÃO   </t>
  </si>
  <si>
    <t>Tabela de Pontuação dos títulos acadêmicos, atividades de ensino, atividades administrativas e/ou profissionais, atividades científicas/tecnológicas, literárias, artístico-culturais e de extensão</t>
  </si>
  <si>
    <t>Concurso para a vaga de</t>
  </si>
  <si>
    <t>Número do Processo</t>
  </si>
  <si>
    <t>Itens de pontuações para Títulos Acadêmicos</t>
  </si>
  <si>
    <t>Itens de atividades de ensino, atividades administrativas e/ou profissionais, atividades científicas/tecnológicas, literárias, artístico-culturais e de extensão</t>
  </si>
  <si>
    <t>1.1 Titulação de graduação (5 pts)</t>
  </si>
  <si>
    <t>1.2. Titulação de especialização (10 pts)</t>
  </si>
  <si>
    <t>1.3 Titulação de mestrado (25 pts)</t>
  </si>
  <si>
    <t>1.4 Titulação de doutorado (50 pts)</t>
  </si>
  <si>
    <t>Soma 2.1.</t>
  </si>
  <si>
    <t>Soma 2.2.</t>
  </si>
  <si>
    <t>Soma 2.3.</t>
  </si>
  <si>
    <t>Área ou subárea de conhecimento do concurso</t>
  </si>
  <si>
    <t>2.2. Participação como avaliador em bancas de monografias, trabalhos de conclusão de cursos de graduação ou concursos públicos. (Limite 3,0)</t>
  </si>
  <si>
    <t>Ajuste Limite 2.1.</t>
  </si>
  <si>
    <t>Ajuste Limite 2.2.</t>
  </si>
  <si>
    <t>Ajuste Limite 2.3.</t>
  </si>
  <si>
    <t>Atividades científicas/tecnológicas, literárias, artístico-culturais e de extensão</t>
  </si>
  <si>
    <t xml:space="preserve">4.1. Autoria de obra técnico-científica, artístico-cultural ou divulgada  (livro publicado por editora, filme, disco, software, composição musical, exposição individual, criação de identidade visual, direção ou produção de espetáculo, etc.) </t>
  </si>
  <si>
    <t>4.4. Tradução de livro publicado por editora, versão de filme, disco e outras mídias (Limite 10,0 pontos)</t>
  </si>
  <si>
    <t>4.7. Trabalho completo publicado em anais de congresso nacional/internacional  (Limite 3,0 pts)</t>
  </si>
  <si>
    <t>4.8. Resumo publicado em anais de congresso (Limite 5,0 pts)</t>
  </si>
  <si>
    <t>4.10. Palestrante, painelista ou debatedor em congresso, simpósio ou seminário (limite 4 pontos)</t>
  </si>
  <si>
    <t>4.12. Invento ou protótipo desenvolvido e registrado</t>
  </si>
  <si>
    <t xml:space="preserve">4.13. Participação de atividade de extensão, mediante comprovação emitida por órgão competente responsável por atividades de extensão. </t>
  </si>
  <si>
    <t>4.14. Ministrar curso de extensão (Limite 2,0)</t>
  </si>
  <si>
    <t>4.15. Coordenar projetos de extensão ou evento (Limite  2,0 pt)</t>
  </si>
  <si>
    <t>4.18. Atividades de cooperação interinstitucional (Limite 4,0 pts)</t>
  </si>
  <si>
    <t>4.19. Trabalhos de consultoria ou assessoria (Limite 2,0 pts)</t>
  </si>
  <si>
    <t>4.21. Demais qualificações (Limite 3 pontos)</t>
  </si>
  <si>
    <t>Soma 4.1.</t>
  </si>
  <si>
    <t>Ajuste Limite 4.1.</t>
  </si>
  <si>
    <t>Soma 4.2.</t>
  </si>
  <si>
    <t>Ajuste Limite 4.2.</t>
  </si>
  <si>
    <t>Soma 4.3.</t>
  </si>
  <si>
    <t>Ajuste Limite 4.3.</t>
  </si>
  <si>
    <t>Soma 4.4.</t>
  </si>
  <si>
    <t>Ajuste Limite 4.4.</t>
  </si>
  <si>
    <t>Soma 4.5.</t>
  </si>
  <si>
    <t>Ajuste Limite 4.5.</t>
  </si>
  <si>
    <t>Soma 4.6.</t>
  </si>
  <si>
    <t>Ajuste Limite 4.6.</t>
  </si>
  <si>
    <t>Soma 4.7.</t>
  </si>
  <si>
    <t>Soma 4.8.</t>
  </si>
  <si>
    <t>Soma 4.9.</t>
  </si>
  <si>
    <t>Soma 4.10.</t>
  </si>
  <si>
    <t>Soma 4.11.</t>
  </si>
  <si>
    <t>Soma 4.12.</t>
  </si>
  <si>
    <t>Soma 4.13.</t>
  </si>
  <si>
    <t>Soma 4.14.</t>
  </si>
  <si>
    <t>Soma 4.15.</t>
  </si>
  <si>
    <t>Soma 4.16.</t>
  </si>
  <si>
    <t>Soma 4.17.</t>
  </si>
  <si>
    <t>Soma 4.18.</t>
  </si>
  <si>
    <t>Soma 4.19.</t>
  </si>
  <si>
    <t>Soma 4.20.</t>
  </si>
  <si>
    <t>Soma 4.21.</t>
  </si>
  <si>
    <t>Ajuste Limite 4.21.</t>
  </si>
  <si>
    <t>Ajuste Limite 4.20.</t>
  </si>
  <si>
    <t>Ajuste Limite 4.19.</t>
  </si>
  <si>
    <t>Ajuste Limite 4.18.</t>
  </si>
  <si>
    <t>Ajuste Limite 4.17.</t>
  </si>
  <si>
    <t>Ajuste Limite 4.16.</t>
  </si>
  <si>
    <t>Ajuste Limite 4.14.</t>
  </si>
  <si>
    <t>Ajuste Limite 3.13.</t>
  </si>
  <si>
    <t>TOTAL ÍTEM 4</t>
  </si>
  <si>
    <t>TOTAL ITEM 3</t>
  </si>
  <si>
    <t>Pontuação Ítem 1 - Títulos Acadêmicos</t>
  </si>
  <si>
    <t>Pontuação Final</t>
  </si>
  <si>
    <t>3.1. Outras atividades administrativas e/ou profissionais</t>
  </si>
  <si>
    <t>2.3.Orientações concluídas de alunos de graduação e de pós-graduação e orientações de bolsistas de iniciação científica e  aperfeiçoamento, monitorias, docência orientada. (Limite 10,0 pts)</t>
  </si>
  <si>
    <t xml:space="preserve">4.2. Participação em atividade coletiva de cunho técnico-científico, artístico-cultural ou desportivo (capítulo de livro publicado por editora, participação em exposição coletiva, faixa de disco/CD, atuação em espetáculo musical ou teatral, filme, vídeo) </t>
  </si>
  <si>
    <t>4.3. Organização de obra técnico-cientifica, artístico-cultural e desportiva  (organização de livro com mais de um autor publicado por editora, organização de exposição, espetáculo musical, teatral ou desportivo) (Limite 7,0 pts)</t>
  </si>
  <si>
    <t>4.5. Produção artístico-cultural do candidato como autor, diretor cinematográfico ou teatral, ou criação musical que tenha alcançado exposição pública. (Limite 6,0 pts)</t>
  </si>
  <si>
    <t>4.6. Artigo técnico-científico ou artístico-cultural, publicado em periódico  nacional ou estrangeiro indexado, com corpo editorial. Para atribuir pontos aos artigos utilizar o índice Qualis da área do concurs; se o periódico não estiver cadastrado na área do concurso, utilizar o Qualis para área multidisciplinar (http://qualis.capes.gov.br/webqualis). Somente deverão ser considerados artigos com volume, número, páginas ou número DOI (Identificador de Documentos on-line)</t>
  </si>
  <si>
    <t>4.9. Trabalho apresentado em congresso, simpósio ou seminário (Limite até 5,0 pontos)</t>
  </si>
  <si>
    <t>4.11. Elaboração de texto ou material didático (manual, apostila, audiovisual e similares) comprovada (Limite 1,0 ponto)</t>
  </si>
  <si>
    <t>4.16. Proferir palestra (não incluída nos itens anteriores) (Limite 1,0 pt)</t>
  </si>
  <si>
    <t>4.17. Premiação ou distinções decorrente de atividades técnicas ou artísticas (Limite 3,0 pontos)</t>
  </si>
  <si>
    <t>4.20.Estágios e aperfeiçoamentos</t>
  </si>
  <si>
    <t>Orientação de aluno de aperfeiçoamento ou extensão concluída (0,5 pt por orientação)</t>
  </si>
  <si>
    <t>Orientação de monitoria concluída ou supervisão de estágio (0,5 pt por orientação)</t>
  </si>
  <si>
    <t>Livro editado por editora internacional com ISBN (20 pts)</t>
  </si>
  <si>
    <t>Livro editado por editora nacional com ISBN (15 pts)</t>
  </si>
  <si>
    <t>Livro editado por editora local com ISBN (10 pts cada)</t>
  </si>
  <si>
    <t>Demais produções não pontuadas nos demais itens ( 0,5 pt -  Limite 3 pts)</t>
  </si>
  <si>
    <t>Capítulo de livro de obra internacional (3 pts)</t>
  </si>
  <si>
    <t>Obra comprovada (3 pts)</t>
  </si>
  <si>
    <t>Exposição individual (1 pts)</t>
  </si>
  <si>
    <t>Orientação de bolsista de iniciação científica/tecnológica concluída (1 ponto por orientação)</t>
  </si>
  <si>
    <t>Orientação de aluno de pós-graduação concluída (2 pontos por orientação)</t>
  </si>
  <si>
    <t>Orientação de docência orientada concluída (1 ponto por orientação)</t>
  </si>
  <si>
    <t>Obra nacional (5 pts)</t>
  </si>
  <si>
    <t>Publicações internacionais (2 pts)</t>
  </si>
  <si>
    <t>Publicações nacionais (1 ponto)</t>
  </si>
  <si>
    <t>Artigo não indexado (1 ponto; limite de 3 pts)</t>
  </si>
  <si>
    <t>Semanas e jornadas acadêmicas (0,1 pt)</t>
  </si>
  <si>
    <t>Evento nacional (0,5 pt)</t>
  </si>
  <si>
    <t>Evento internacional (1 ponto)</t>
  </si>
  <si>
    <t>Criação/patente/registro de software concedida ou com com comprovação de licenciamento ou transferência para setor produtivo no Brasil ou no exterior (30 pontos).</t>
  </si>
  <si>
    <t>Atuação como colaborador - 0,05 pontos a cada 20 horas</t>
  </si>
  <si>
    <t>Atuação como coordenador - 0,1 ponto a cada 20 horas</t>
  </si>
  <si>
    <t>0,1 ponto por cada 04 horas de palestra/simpósio/workshop/conferência ou semelhante</t>
  </si>
  <si>
    <t>1,0  ponto por semestre em cooperação internacional comprovada (estágio sanduíche, missão técnica)</t>
  </si>
  <si>
    <t>Estágio de pós-doutorado (10 pts)</t>
  </si>
  <si>
    <t>Livre docência (20 pts)</t>
  </si>
  <si>
    <t>Outras atividades como monitoria, iniciação científica, PET ou similares (0,5 pontos por semestre);</t>
  </si>
  <si>
    <t xml:space="preserve"> Língua estrangueira: certificado de conclusão ou atestado de proficiência (3 pts)</t>
  </si>
  <si>
    <t xml:space="preserve"> Participação em evento científico (0,02 ponto cada);</t>
  </si>
  <si>
    <t xml:space="preserve">ORIENTAÇÕES - Considerar os títulos constantes no curriculum vitae entregue no ato de instalação da banca e comprovados. Deverão ser preenchidos somente os campos editáveis da tabela com a quantidade da produção. </t>
  </si>
  <si>
    <t>Títulos Acadêmicos</t>
  </si>
  <si>
    <t>Atividades de Ensino</t>
  </si>
  <si>
    <t>Números de semestres de atividades docentes (6 pts/semestre)</t>
  </si>
  <si>
    <t>2.1. Tempo de docência em ensino superior</t>
  </si>
  <si>
    <t>Outras atividades administrativas e/ou profissionais</t>
  </si>
  <si>
    <t>Atividades administrativas (2 pts semestre)</t>
  </si>
  <si>
    <t>Atividades profissionais (2 pt por semestre)</t>
  </si>
  <si>
    <t>Pontuação Ítem 3 -  Atividades Administrativas/profissionais</t>
  </si>
  <si>
    <t>Pontuação Ítem 4 - Produção científica/tecnológica</t>
  </si>
  <si>
    <t>Produção abrangida pela área  informada no edital E com menos de 10 anos (100%)</t>
  </si>
  <si>
    <t>Produção não abrangida pela área informada no edital OU com mais de 10 anos (50%)</t>
  </si>
  <si>
    <t>Considerar a titulação acadêmica comprovada</t>
  </si>
  <si>
    <t xml:space="preserve">Pontuação Ítem 2 - Atividades de ensino </t>
  </si>
  <si>
    <r>
      <t>Especialização</t>
    </r>
    <r>
      <rPr>
        <i/>
        <sz val="10"/>
        <color indexed="8"/>
        <rFont val="Calibri"/>
        <family val="2"/>
      </rPr>
      <t xml:space="preserve"> latu sensu</t>
    </r>
    <r>
      <rPr>
        <sz val="10"/>
        <color indexed="8"/>
        <rFont val="Calibri"/>
        <family val="2"/>
      </rPr>
      <t xml:space="preserve">, </t>
    </r>
    <r>
      <rPr>
        <i/>
        <sz val="10"/>
        <color indexed="8"/>
        <rFont val="Calibri"/>
        <family val="2"/>
      </rPr>
      <t>MBA</t>
    </r>
    <r>
      <rPr>
        <sz val="10"/>
        <color indexed="8"/>
        <rFont val="Calibri"/>
        <family val="2"/>
      </rPr>
      <t>, aperfeiçoamento ou semelhante (0,3 pt)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</si>
</sst>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indexed="55"/>
        <bgColor indexed="23"/>
      </patternFill>
    </fill>
    <fill>
      <patternFill patternType="solid">
        <fgColor theme="3" tint="0.59999389629810485"/>
        <bgColor indexed="59"/>
      </patternFill>
    </fill>
  </fills>
  <borders count="4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/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9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/>
      <right style="thin">
        <color indexed="59"/>
      </right>
      <top style="thin">
        <color indexed="64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0" xfId="0" applyFont="1" applyBorder="1" applyAlignment="1" applyProtection="1">
      <alignment horizontal="right"/>
    </xf>
    <xf numFmtId="2" fontId="1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/>
    <xf numFmtId="0" fontId="1" fillId="0" borderId="28" xfId="0" applyFont="1" applyBorder="1" applyAlignment="1" applyProtection="1">
      <alignment horizontal="left" vertical="center" wrapText="1"/>
    </xf>
    <xf numFmtId="0" fontId="1" fillId="0" borderId="29" xfId="0" applyFont="1" applyBorder="1" applyAlignment="1" applyProtection="1">
      <alignment horizontal="left" vertical="center" wrapText="1"/>
    </xf>
    <xf numFmtId="0" fontId="1" fillId="0" borderId="30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34" xfId="0" applyFont="1" applyBorder="1" applyAlignment="1" applyProtection="1">
      <alignment horizontal="center" wrapText="1"/>
    </xf>
    <xf numFmtId="0" fontId="1" fillId="0" borderId="25" xfId="0" applyFont="1" applyBorder="1" applyAlignment="1" applyProtection="1">
      <alignment horizontal="center" wrapText="1"/>
    </xf>
    <xf numFmtId="0" fontId="1" fillId="0" borderId="35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7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wrapText="1"/>
    </xf>
    <xf numFmtId="0" fontId="1" fillId="0" borderId="17" xfId="0" applyFont="1" applyBorder="1" applyProtection="1"/>
    <xf numFmtId="0" fontId="1" fillId="0" borderId="0" xfId="0" applyFont="1" applyBorder="1" applyProtection="1"/>
    <xf numFmtId="2" fontId="1" fillId="0" borderId="0" xfId="0" applyNumberFormat="1" applyFont="1" applyBorder="1" applyProtection="1"/>
    <xf numFmtId="0" fontId="3" fillId="0" borderId="18" xfId="0" applyFont="1" applyBorder="1" applyAlignment="1" applyProtection="1"/>
    <xf numFmtId="0" fontId="1" fillId="0" borderId="0" xfId="0" applyFont="1" applyAlignment="1" applyProtection="1"/>
    <xf numFmtId="0" fontId="1" fillId="0" borderId="0" xfId="0" applyFont="1" applyAlignment="1"/>
    <xf numFmtId="0" fontId="1" fillId="2" borderId="17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center" wrapText="1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0" fontId="4" fillId="0" borderId="0" xfId="0" applyFont="1" applyBorder="1"/>
    <xf numFmtId="0" fontId="3" fillId="0" borderId="3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1" fillId="5" borderId="16" xfId="0" applyFont="1" applyFill="1" applyBorder="1" applyAlignment="1" applyProtection="1">
      <alignment horizontal="center"/>
    </xf>
    <xf numFmtId="0" fontId="1" fillId="5" borderId="36" xfId="0" applyFont="1" applyFill="1" applyBorder="1" applyAlignment="1" applyProtection="1">
      <alignment horizontal="center"/>
    </xf>
    <xf numFmtId="0" fontId="1" fillId="5" borderId="37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2" xfId="0" applyFont="1" applyBorder="1" applyProtection="1"/>
    <xf numFmtId="0" fontId="3" fillId="0" borderId="0" xfId="0" applyFont="1" applyAlignment="1" applyProtection="1">
      <alignment horizontal="right"/>
    </xf>
    <xf numFmtId="0" fontId="3" fillId="8" borderId="1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2" fontId="3" fillId="0" borderId="0" xfId="0" applyNumberFormat="1" applyFont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2" fontId="3" fillId="3" borderId="8" xfId="0" applyNumberFormat="1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/>
    </xf>
    <xf numFmtId="0" fontId="1" fillId="4" borderId="32" xfId="0" applyFont="1" applyFill="1" applyBorder="1" applyAlignment="1" applyProtection="1">
      <alignment horizontal="left"/>
    </xf>
    <xf numFmtId="0" fontId="1" fillId="4" borderId="33" xfId="0" applyFont="1" applyFill="1" applyBorder="1" applyAlignment="1" applyProtection="1">
      <alignment horizontal="left"/>
    </xf>
    <xf numFmtId="0" fontId="1" fillId="4" borderId="41" xfId="0" applyFont="1" applyFill="1" applyBorder="1" applyAlignment="1" applyProtection="1">
      <alignment horizontal="left"/>
    </xf>
    <xf numFmtId="2" fontId="1" fillId="4" borderId="9" xfId="0" applyNumberFormat="1" applyFont="1" applyFill="1" applyBorder="1" applyProtection="1"/>
    <xf numFmtId="0" fontId="1" fillId="4" borderId="32" xfId="0" applyFont="1" applyFill="1" applyBorder="1" applyAlignment="1" applyProtection="1">
      <alignment horizontal="center"/>
    </xf>
    <xf numFmtId="0" fontId="1" fillId="4" borderId="33" xfId="0" applyFont="1" applyFill="1" applyBorder="1" applyAlignment="1" applyProtection="1">
      <alignment horizontal="center"/>
    </xf>
    <xf numFmtId="164" fontId="5" fillId="4" borderId="13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/>
    </xf>
    <xf numFmtId="2" fontId="1" fillId="0" borderId="16" xfId="0" applyNumberFormat="1" applyFont="1" applyBorder="1" applyAlignment="1" applyProtection="1">
      <alignment horizontal="center" vertical="center"/>
    </xf>
    <xf numFmtId="0" fontId="1" fillId="5" borderId="38" xfId="0" applyFont="1" applyFill="1" applyBorder="1" applyAlignment="1" applyProtection="1">
      <alignment horizontal="center" vertical="center"/>
      <protection locked="0"/>
    </xf>
    <xf numFmtId="0" fontId="1" fillId="5" borderId="30" xfId="0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Border="1" applyAlignment="1" applyProtection="1">
      <alignment horizontal="center" vertical="center"/>
    </xf>
    <xf numFmtId="2" fontId="1" fillId="0" borderId="12" xfId="0" applyNumberFormat="1" applyFont="1" applyBorder="1" applyAlignment="1" applyProtection="1">
      <alignment horizontal="center" vertical="center"/>
    </xf>
    <xf numFmtId="0" fontId="1" fillId="5" borderId="39" xfId="0" applyFont="1" applyFill="1" applyBorder="1" applyAlignment="1" applyProtection="1">
      <alignment horizontal="center" vertical="center"/>
      <protection locked="0"/>
    </xf>
    <xf numFmtId="0" fontId="1" fillId="5" borderId="40" xfId="0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2" fontId="1" fillId="0" borderId="13" xfId="0" applyNumberFormat="1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/>
    <xf numFmtId="0" fontId="1" fillId="3" borderId="8" xfId="0" applyFont="1" applyFill="1" applyBorder="1" applyAlignment="1" applyProtection="1">
      <alignment horizontal="center" wrapText="1"/>
    </xf>
    <xf numFmtId="2" fontId="1" fillId="3" borderId="9" xfId="0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right" vertical="center"/>
    </xf>
    <xf numFmtId="2" fontId="7" fillId="6" borderId="9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left"/>
    </xf>
    <xf numFmtId="0" fontId="1" fillId="4" borderId="7" xfId="0" applyFont="1" applyFill="1" applyBorder="1" applyAlignment="1" applyProtection="1">
      <alignment horizontal="left"/>
    </xf>
    <xf numFmtId="0" fontId="1" fillId="4" borderId="9" xfId="0" applyFont="1" applyFill="1" applyBorder="1" applyProtection="1"/>
    <xf numFmtId="164" fontId="5" fillId="4" borderId="9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wrapText="1"/>
    </xf>
    <xf numFmtId="2" fontId="1" fillId="0" borderId="1" xfId="0" applyNumberFormat="1" applyFont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right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2" fontId="1" fillId="0" borderId="8" xfId="0" applyNumberFormat="1" applyFont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</xf>
    <xf numFmtId="2" fontId="6" fillId="0" borderId="8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2" fontId="5" fillId="0" borderId="1" xfId="0" applyNumberFormat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/>
    </xf>
    <xf numFmtId="2" fontId="6" fillId="0" borderId="8" xfId="0" applyNumberFormat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/>
    </xf>
    <xf numFmtId="2" fontId="6" fillId="0" borderId="9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right" vertical="center" wrapText="1"/>
    </xf>
    <xf numFmtId="0" fontId="1" fillId="0" borderId="0" xfId="0" applyFont="1" applyBorder="1"/>
    <xf numFmtId="0" fontId="1" fillId="3" borderId="14" xfId="0" applyFont="1" applyFill="1" applyBorder="1" applyAlignment="1" applyProtection="1">
      <alignment horizontal="center" wrapText="1"/>
    </xf>
    <xf numFmtId="2" fontId="1" fillId="3" borderId="13" xfId="0" applyNumberFormat="1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wrapText="1"/>
    </xf>
    <xf numFmtId="2" fontId="1" fillId="2" borderId="1" xfId="0" applyNumberFormat="1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</xf>
    <xf numFmtId="0" fontId="1" fillId="0" borderId="27" xfId="0" applyFont="1" applyFill="1" applyBorder="1" applyAlignment="1" applyProtection="1">
      <alignment horizontal="left" vertical="center" wrapText="1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righ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right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horizontal="center" wrapText="1"/>
    </xf>
    <xf numFmtId="2" fontId="1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right" vertical="center"/>
      <protection locked="0"/>
    </xf>
    <xf numFmtId="2" fontId="7" fillId="6" borderId="1" xfId="0" applyNumberFormat="1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2" fontId="1" fillId="4" borderId="1" xfId="0" applyNumberFormat="1" applyFont="1" applyFill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1" xfId="0" applyFont="1" applyBorder="1" applyAlignment="1" applyProtection="1"/>
    <xf numFmtId="2" fontId="6" fillId="0" borderId="1" xfId="0" applyNumberFormat="1" applyFont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wrapText="1"/>
    </xf>
    <xf numFmtId="2" fontId="6" fillId="0" borderId="4" xfId="0" applyNumberFormat="1" applyFont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right" vertical="center" wrapText="1"/>
    </xf>
    <xf numFmtId="0" fontId="1" fillId="0" borderId="9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2" fontId="1" fillId="0" borderId="4" xfId="0" applyNumberFormat="1" applyFont="1" applyBorder="1" applyProtection="1"/>
    <xf numFmtId="0" fontId="1" fillId="0" borderId="9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9" xfId="0" applyFont="1" applyBorder="1" applyProtection="1"/>
    <xf numFmtId="0" fontId="1" fillId="0" borderId="9" xfId="0" applyFont="1" applyBorder="1" applyAlignment="1" applyProtection="1">
      <alignment horizontal="left" vertical="center"/>
    </xf>
    <xf numFmtId="0" fontId="1" fillId="5" borderId="9" xfId="0" applyFont="1" applyFill="1" applyBorder="1" applyAlignment="1" applyProtection="1">
      <alignment horizontal="center" vertical="center"/>
      <protection locked="0"/>
    </xf>
    <xf numFmtId="0" fontId="1" fillId="5" borderId="9" xfId="0" applyFont="1" applyFill="1" applyBorder="1" applyAlignment="1" applyProtection="1">
      <alignment horizontal="center" vertical="center"/>
    </xf>
    <xf numFmtId="0" fontId="1" fillId="0" borderId="8" xfId="0" applyNumberFormat="1" applyFont="1" applyBorder="1" applyAlignment="1" applyProtection="1">
      <alignment horizontal="left" wrapText="1"/>
    </xf>
    <xf numFmtId="0" fontId="1" fillId="0" borderId="1" xfId="0" applyNumberFormat="1" applyFont="1" applyBorder="1" applyAlignment="1" applyProtection="1">
      <alignment horizontal="left" wrapText="1"/>
    </xf>
    <xf numFmtId="0" fontId="1" fillId="0" borderId="4" xfId="0" applyNumberFormat="1" applyFont="1" applyBorder="1" applyAlignment="1">
      <alignment wrapText="1"/>
    </xf>
    <xf numFmtId="0" fontId="1" fillId="7" borderId="4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/>
    </xf>
    <xf numFmtId="2" fontId="1" fillId="0" borderId="13" xfId="0" applyNumberFormat="1" applyFont="1" applyBorder="1" applyProtection="1"/>
    <xf numFmtId="0" fontId="1" fillId="7" borderId="12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7" borderId="5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wrapText="1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7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left"/>
    </xf>
    <xf numFmtId="2" fontId="1" fillId="2" borderId="9" xfId="0" applyNumberFormat="1" applyFont="1" applyFill="1" applyBorder="1" applyAlignment="1" applyProtection="1">
      <alignment horizontal="center" vertical="center"/>
    </xf>
    <xf numFmtId="0" fontId="1" fillId="7" borderId="9" xfId="0" applyFont="1" applyFill="1" applyBorder="1" applyAlignment="1" applyProtection="1">
      <alignment horizontal="center" vertical="center"/>
      <protection locked="0"/>
    </xf>
    <xf numFmtId="2" fontId="5" fillId="0" borderId="4" xfId="0" applyNumberFormat="1" applyFont="1" applyBorder="1" applyAlignment="1" applyProtection="1">
      <alignment horizontal="center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2" fontId="5" fillId="0" borderId="8" xfId="0" applyNumberFormat="1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wrapText="1"/>
    </xf>
    <xf numFmtId="2" fontId="1" fillId="0" borderId="0" xfId="0" applyNumberFormat="1" applyFont="1" applyProtection="1"/>
    <xf numFmtId="0" fontId="1" fillId="0" borderId="4" xfId="0" applyFont="1" applyFill="1" applyBorder="1" applyAlignment="1" applyProtection="1">
      <alignment horizontal="left" wrapText="1"/>
    </xf>
    <xf numFmtId="2" fontId="1" fillId="0" borderId="4" xfId="0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 wrapText="1"/>
    </xf>
    <xf numFmtId="2" fontId="1" fillId="0" borderId="8" xfId="0" applyNumberFormat="1" applyFont="1" applyFill="1" applyBorder="1" applyAlignment="1" applyProtection="1">
      <alignment horizontal="center" vertical="center"/>
    </xf>
    <xf numFmtId="0" fontId="1" fillId="3" borderId="21" xfId="0" applyFont="1" applyFill="1" applyBorder="1" applyProtection="1"/>
    <xf numFmtId="0" fontId="1" fillId="3" borderId="1" xfId="0" applyFont="1" applyFill="1" applyBorder="1" applyAlignment="1" applyProtection="1">
      <alignment horizontal="center"/>
    </xf>
    <xf numFmtId="0" fontId="1" fillId="3" borderId="4" xfId="0" applyFont="1" applyFill="1" applyBorder="1" applyProtection="1"/>
    <xf numFmtId="2" fontId="1" fillId="3" borderId="1" xfId="0" applyNumberFormat="1" applyFont="1" applyFill="1" applyBorder="1" applyProtection="1"/>
    <xf numFmtId="0" fontId="3" fillId="3" borderId="1" xfId="0" applyFont="1" applyFill="1" applyBorder="1" applyAlignment="1" applyProtection="1">
      <alignment horizontal="right"/>
    </xf>
    <xf numFmtId="2" fontId="7" fillId="6" borderId="23" xfId="0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3" fillId="2" borderId="7" xfId="0" applyFont="1" applyFill="1" applyBorder="1" applyAlignment="1" applyProtection="1">
      <alignment horizontal="right"/>
    </xf>
    <xf numFmtId="0" fontId="3" fillId="2" borderId="6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right"/>
    </xf>
    <xf numFmtId="2" fontId="5" fillId="4" borderId="1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18" xfId="0" applyFont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right"/>
    </xf>
    <xf numFmtId="0" fontId="3" fillId="2" borderId="9" xfId="0" applyFont="1" applyFill="1" applyBorder="1" applyAlignment="1" applyProtection="1">
      <alignment horizontal="right"/>
    </xf>
    <xf numFmtId="0" fontId="1" fillId="0" borderId="22" xfId="0" applyFont="1" applyBorder="1" applyProtection="1"/>
    <xf numFmtId="0" fontId="1" fillId="0" borderId="19" xfId="0" applyFont="1" applyBorder="1" applyProtection="1"/>
    <xf numFmtId="0" fontId="7" fillId="6" borderId="32" xfId="0" applyFont="1" applyFill="1" applyBorder="1" applyAlignment="1" applyProtection="1">
      <alignment horizontal="center"/>
    </xf>
    <xf numFmtId="0" fontId="7" fillId="6" borderId="20" xfId="0" applyFont="1" applyFill="1" applyBorder="1" applyAlignment="1" applyProtection="1">
      <alignment horizontal="center"/>
    </xf>
    <xf numFmtId="2" fontId="7" fillId="6" borderId="20" xfId="0" applyNumberFormat="1" applyFont="1" applyFill="1" applyBorder="1" applyAlignment="1" applyProtection="1">
      <alignment horizontal="center"/>
    </xf>
    <xf numFmtId="2" fontId="1" fillId="0" borderId="19" xfId="0" applyNumberFormat="1" applyFont="1" applyBorder="1" applyProtection="1"/>
    <xf numFmtId="0" fontId="3" fillId="0" borderId="24" xfId="0" applyFont="1" applyBorder="1" applyProtection="1"/>
    <xf numFmtId="0" fontId="1" fillId="0" borderId="25" xfId="0" applyFont="1" applyBorder="1" applyProtection="1"/>
    <xf numFmtId="0" fontId="1" fillId="2" borderId="25" xfId="0" applyFont="1" applyFill="1" applyBorder="1" applyProtection="1"/>
    <xf numFmtId="0" fontId="3" fillId="2" borderId="25" xfId="0" applyFont="1" applyFill="1" applyBorder="1" applyAlignment="1" applyProtection="1">
      <alignment horizontal="center"/>
    </xf>
    <xf numFmtId="2" fontId="1" fillId="0" borderId="25" xfId="0" applyNumberFormat="1" applyFont="1" applyBorder="1" applyProtection="1"/>
    <xf numFmtId="0" fontId="3" fillId="0" borderId="25" xfId="0" applyFont="1" applyBorder="1" applyProtection="1"/>
    <xf numFmtId="0" fontId="3" fillId="0" borderId="3" xfId="0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278343</xdr:colOff>
      <xdr:row>0</xdr:row>
      <xdr:rowOff>101600</xdr:rowOff>
    </xdr:from>
    <xdr:to>
      <xdr:col>4</xdr:col>
      <xdr:colOff>190500</xdr:colOff>
      <xdr:row>3</xdr:row>
      <xdr:rowOff>85821</xdr:rowOff>
    </xdr:to>
    <xdr:pic>
      <xdr:nvPicPr>
        <xdr:cNvPr id="1536" name="Picture 3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7593" y="101600"/>
          <a:ext cx="525990" cy="4287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P130"/>
  <sheetViews>
    <sheetView tabSelected="1" view="pageBreakPreview" zoomScale="90" zoomScaleNormal="90" zoomScaleSheetLayoutView="90" workbookViewId="0">
      <selection sqref="A1:L1048576"/>
    </sheetView>
  </sheetViews>
  <sheetFormatPr defaultColWidth="8.85546875" defaultRowHeight="12.75"/>
  <cols>
    <col min="1" max="1" width="5.85546875" style="50" customWidth="1"/>
    <col min="2" max="6" width="9.140625" style="34"/>
    <col min="7" max="7" width="7.5703125" style="34" customWidth="1"/>
    <col min="8" max="8" width="53" style="34" customWidth="1"/>
    <col min="9" max="9" width="5.42578125" style="224" customWidth="1"/>
    <col min="10" max="10" width="10.85546875" style="34" customWidth="1"/>
    <col min="11" max="11" width="11" style="34" customWidth="1"/>
    <col min="12" max="12" width="11.42578125" style="258" customWidth="1"/>
    <col min="13" max="13" width="10.7109375" style="34" customWidth="1"/>
    <col min="14" max="14" width="9.85546875" style="21" customWidth="1"/>
    <col min="15" max="15" width="12.140625" style="21" customWidth="1"/>
    <col min="16" max="16384" width="8.85546875" style="21"/>
  </cols>
  <sheetData>
    <row r="1" spans="1:16">
      <c r="A1" s="16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9"/>
      <c r="N1" s="20"/>
      <c r="O1" s="20"/>
      <c r="P1" s="20"/>
    </row>
    <row r="2" spans="1:16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19"/>
      <c r="N2" s="20"/>
      <c r="O2" s="20"/>
      <c r="P2" s="20"/>
    </row>
    <row r="3" spans="1:16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  <c r="M3" s="19"/>
      <c r="N3" s="20"/>
      <c r="O3" s="20"/>
      <c r="P3" s="20"/>
    </row>
    <row r="4" spans="1:16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  <c r="M4" s="19"/>
      <c r="N4" s="20"/>
      <c r="O4" s="20"/>
      <c r="P4" s="20"/>
    </row>
    <row r="5" spans="1:16">
      <c r="A5" s="25"/>
      <c r="B5" s="26"/>
      <c r="C5" s="26"/>
      <c r="D5" s="26"/>
      <c r="E5" s="26"/>
      <c r="F5" s="26"/>
      <c r="G5" s="26"/>
      <c r="H5" s="26"/>
      <c r="I5" s="27"/>
      <c r="J5" s="26"/>
      <c r="K5" s="26"/>
      <c r="L5" s="28"/>
      <c r="M5" s="29"/>
      <c r="N5" s="30"/>
      <c r="O5" s="30"/>
      <c r="P5" s="30"/>
    </row>
    <row r="6" spans="1:16">
      <c r="A6" s="31" t="s">
        <v>49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1:16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3"/>
    </row>
    <row r="8" spans="1:16">
      <c r="A8" s="25"/>
      <c r="B8" s="23" t="s">
        <v>50</v>
      </c>
      <c r="C8" s="23"/>
      <c r="D8" s="23"/>
      <c r="E8" s="23"/>
      <c r="F8" s="23"/>
      <c r="G8" s="23"/>
      <c r="H8" s="23"/>
      <c r="I8" s="23"/>
      <c r="J8" s="23"/>
      <c r="K8" s="23"/>
      <c r="L8" s="28"/>
    </row>
    <row r="9" spans="1:16">
      <c r="A9" s="25"/>
      <c r="B9" s="35"/>
      <c r="C9" s="35"/>
      <c r="D9" s="35"/>
      <c r="E9" s="35"/>
      <c r="F9" s="35"/>
      <c r="G9" s="35"/>
      <c r="H9" s="35"/>
      <c r="I9" s="35"/>
      <c r="J9" s="35"/>
      <c r="K9" s="35"/>
      <c r="L9" s="28"/>
    </row>
    <row r="10" spans="1:16">
      <c r="A10" s="25"/>
      <c r="B10" s="3" t="s">
        <v>1</v>
      </c>
      <c r="C10" s="36"/>
      <c r="D10" s="37"/>
      <c r="E10" s="38"/>
      <c r="F10" s="38"/>
      <c r="G10" s="39"/>
      <c r="H10" s="1" t="s">
        <v>51</v>
      </c>
      <c r="I10" s="37"/>
      <c r="J10" s="38"/>
      <c r="K10" s="38"/>
      <c r="L10" s="39"/>
    </row>
    <row r="11" spans="1:16">
      <c r="A11" s="25"/>
      <c r="B11" s="40"/>
      <c r="C11" s="36"/>
      <c r="D11" s="36"/>
      <c r="E11" s="36"/>
      <c r="F11" s="36"/>
      <c r="G11" s="36"/>
      <c r="H11" s="1" t="s">
        <v>52</v>
      </c>
      <c r="I11" s="37"/>
      <c r="J11" s="38"/>
      <c r="K11" s="38"/>
      <c r="L11" s="39"/>
    </row>
    <row r="12" spans="1:16">
      <c r="A12" s="25"/>
      <c r="B12" s="26"/>
      <c r="C12" s="41" t="s">
        <v>62</v>
      </c>
      <c r="D12" s="41"/>
      <c r="E12" s="41"/>
      <c r="F12" s="41"/>
      <c r="G12" s="41"/>
      <c r="H12" s="42"/>
      <c r="I12" s="43"/>
      <c r="J12" s="44"/>
      <c r="K12" s="44"/>
      <c r="L12" s="45"/>
    </row>
    <row r="13" spans="1:16">
      <c r="A13" s="25"/>
      <c r="B13" s="26"/>
      <c r="C13" s="46"/>
      <c r="D13" s="46"/>
      <c r="E13" s="46"/>
      <c r="F13" s="46"/>
      <c r="G13" s="46"/>
      <c r="H13" s="46"/>
      <c r="I13" s="47"/>
      <c r="J13" s="48"/>
      <c r="K13" s="48"/>
      <c r="L13" s="49"/>
    </row>
    <row r="14" spans="1:16">
      <c r="C14" s="51"/>
      <c r="D14" s="52" t="s">
        <v>159</v>
      </c>
      <c r="E14" s="52"/>
      <c r="F14" s="52"/>
      <c r="G14" s="52"/>
      <c r="H14" s="52"/>
      <c r="I14" s="52"/>
      <c r="J14" s="52"/>
      <c r="K14" s="52"/>
      <c r="L14" s="53"/>
    </row>
    <row r="15" spans="1:16">
      <c r="D15" s="52"/>
      <c r="E15" s="52"/>
      <c r="F15" s="52"/>
      <c r="G15" s="52"/>
      <c r="H15" s="52"/>
      <c r="I15" s="52"/>
      <c r="J15" s="52"/>
      <c r="K15" s="52"/>
      <c r="L15" s="54"/>
    </row>
    <row r="16" spans="1:16">
      <c r="D16" s="51"/>
      <c r="E16" s="51"/>
      <c r="F16" s="51"/>
      <c r="G16" s="51"/>
      <c r="H16" s="51"/>
      <c r="I16" s="55"/>
      <c r="J16" s="51"/>
      <c r="K16" s="51"/>
      <c r="L16" s="54"/>
    </row>
    <row r="17" spans="1:14" ht="27.75" customHeight="1">
      <c r="A17" s="56" t="s">
        <v>2</v>
      </c>
      <c r="B17" s="57" t="s">
        <v>53</v>
      </c>
      <c r="C17" s="58"/>
      <c r="D17" s="58"/>
      <c r="E17" s="58"/>
      <c r="F17" s="58"/>
      <c r="G17" s="58"/>
      <c r="H17" s="59"/>
      <c r="I17" s="60"/>
      <c r="J17" s="61" t="s">
        <v>171</v>
      </c>
      <c r="K17" s="62"/>
      <c r="L17" s="63" t="s">
        <v>4</v>
      </c>
    </row>
    <row r="18" spans="1:14">
      <c r="A18" s="64"/>
      <c r="B18" s="65"/>
      <c r="C18" s="66"/>
      <c r="D18" s="66"/>
      <c r="E18" s="66"/>
      <c r="F18" s="66"/>
      <c r="G18" s="66"/>
      <c r="H18" s="66"/>
      <c r="I18" s="67"/>
      <c r="J18" s="68"/>
      <c r="K18" s="69"/>
      <c r="L18" s="70"/>
    </row>
    <row r="19" spans="1:14">
      <c r="A19" s="71">
        <v>1</v>
      </c>
      <c r="B19" s="72" t="s">
        <v>160</v>
      </c>
      <c r="C19" s="73"/>
      <c r="D19" s="73"/>
      <c r="E19" s="73"/>
      <c r="F19" s="73"/>
      <c r="G19" s="73"/>
      <c r="H19" s="74"/>
      <c r="I19" s="75"/>
      <c r="J19" s="76"/>
      <c r="K19" s="77"/>
      <c r="L19" s="78"/>
    </row>
    <row r="20" spans="1:14">
      <c r="A20" s="79"/>
      <c r="B20" s="4" t="s">
        <v>55</v>
      </c>
      <c r="C20" s="5"/>
      <c r="D20" s="5"/>
      <c r="E20" s="5"/>
      <c r="F20" s="5"/>
      <c r="G20" s="5"/>
      <c r="H20" s="6"/>
      <c r="I20" s="80"/>
      <c r="J20" s="81">
        <v>0</v>
      </c>
      <c r="K20" s="82"/>
      <c r="L20" s="83">
        <f>(J20*5)</f>
        <v>0</v>
      </c>
    </row>
    <row r="21" spans="1:14">
      <c r="A21" s="79"/>
      <c r="B21" s="4" t="s">
        <v>56</v>
      </c>
      <c r="C21" s="5"/>
      <c r="D21" s="5"/>
      <c r="E21" s="5"/>
      <c r="F21" s="5"/>
      <c r="G21" s="5"/>
      <c r="H21" s="6"/>
      <c r="I21" s="84"/>
      <c r="J21" s="85">
        <v>0</v>
      </c>
      <c r="K21" s="86"/>
      <c r="L21" s="83">
        <f>(J21*10)</f>
        <v>0</v>
      </c>
    </row>
    <row r="22" spans="1:14">
      <c r="A22" s="79"/>
      <c r="B22" s="4" t="s">
        <v>57</v>
      </c>
      <c r="C22" s="5"/>
      <c r="D22" s="5"/>
      <c r="E22" s="5"/>
      <c r="F22" s="5"/>
      <c r="G22" s="5"/>
      <c r="H22" s="6"/>
      <c r="I22" s="87"/>
      <c r="J22" s="88">
        <v>0</v>
      </c>
      <c r="K22" s="89"/>
      <c r="L22" s="83">
        <f>(J22*25)</f>
        <v>0</v>
      </c>
    </row>
    <row r="23" spans="1:14">
      <c r="A23" s="79"/>
      <c r="B23" s="4" t="s">
        <v>58</v>
      </c>
      <c r="C23" s="5"/>
      <c r="D23" s="5"/>
      <c r="E23" s="5"/>
      <c r="F23" s="5"/>
      <c r="G23" s="5"/>
      <c r="H23" s="6"/>
      <c r="I23" s="90"/>
      <c r="J23" s="91">
        <v>0</v>
      </c>
      <c r="K23" s="89"/>
      <c r="L23" s="83">
        <f>(J23*50)</f>
        <v>0</v>
      </c>
    </row>
    <row r="24" spans="1:14">
      <c r="A24" s="92"/>
      <c r="B24" s="93"/>
      <c r="C24" s="93"/>
      <c r="D24" s="93"/>
      <c r="E24" s="93"/>
      <c r="F24" s="93"/>
      <c r="G24" s="93"/>
      <c r="H24" s="93"/>
      <c r="I24" s="94"/>
      <c r="J24" s="95" t="s">
        <v>8</v>
      </c>
      <c r="K24" s="95"/>
      <c r="L24" s="96">
        <f>SUM(L20:L23)</f>
        <v>0</v>
      </c>
    </row>
    <row r="25" spans="1:14" ht="120" customHeight="1">
      <c r="A25" s="56" t="s">
        <v>2</v>
      </c>
      <c r="B25" s="97" t="s">
        <v>54</v>
      </c>
      <c r="C25" s="97"/>
      <c r="D25" s="97"/>
      <c r="E25" s="97"/>
      <c r="F25" s="97"/>
      <c r="G25" s="97"/>
      <c r="H25" s="98" t="s">
        <v>3</v>
      </c>
      <c r="I25" s="60"/>
      <c r="J25" s="99" t="s">
        <v>169</v>
      </c>
      <c r="K25" s="99" t="s">
        <v>170</v>
      </c>
      <c r="L25" s="63" t="s">
        <v>4</v>
      </c>
    </row>
    <row r="26" spans="1:14">
      <c r="A26" s="64"/>
      <c r="B26" s="65"/>
      <c r="C26" s="66"/>
      <c r="D26" s="66"/>
      <c r="E26" s="66"/>
      <c r="F26" s="66"/>
      <c r="G26" s="66"/>
      <c r="H26" s="66"/>
      <c r="I26" s="67"/>
      <c r="J26" s="100"/>
      <c r="K26" s="100"/>
      <c r="L26" s="101"/>
    </row>
    <row r="27" spans="1:14">
      <c r="A27" s="71">
        <v>2</v>
      </c>
      <c r="B27" s="102" t="s">
        <v>161</v>
      </c>
      <c r="C27" s="102"/>
      <c r="D27" s="102"/>
      <c r="E27" s="102"/>
      <c r="F27" s="102"/>
      <c r="G27" s="102"/>
      <c r="H27" s="103"/>
      <c r="I27" s="75"/>
      <c r="J27" s="104"/>
      <c r="K27" s="104"/>
      <c r="L27" s="105"/>
    </row>
    <row r="28" spans="1:14">
      <c r="A28" s="106"/>
      <c r="B28" s="107" t="s">
        <v>163</v>
      </c>
      <c r="C28" s="107"/>
      <c r="D28" s="107"/>
      <c r="E28" s="107"/>
      <c r="F28" s="107"/>
      <c r="G28" s="107"/>
      <c r="H28" s="108" t="s">
        <v>162</v>
      </c>
      <c r="I28" s="109"/>
      <c r="J28" s="110">
        <v>0</v>
      </c>
      <c r="K28" s="111">
        <v>0</v>
      </c>
      <c r="L28" s="112">
        <f>(J28*6)+(K28*3)</f>
        <v>0</v>
      </c>
      <c r="N28" s="34"/>
    </row>
    <row r="29" spans="1:14">
      <c r="A29" s="106"/>
      <c r="B29" s="107"/>
      <c r="C29" s="107"/>
      <c r="D29" s="107"/>
      <c r="E29" s="107"/>
      <c r="F29" s="107"/>
      <c r="G29" s="107"/>
      <c r="H29" s="113" t="s">
        <v>59</v>
      </c>
      <c r="I29" s="109">
        <f>L28</f>
        <v>0</v>
      </c>
      <c r="J29" s="114" t="s">
        <v>64</v>
      </c>
      <c r="K29" s="114"/>
      <c r="L29" s="115">
        <f>L28</f>
        <v>0</v>
      </c>
      <c r="N29" s="34"/>
    </row>
    <row r="30" spans="1:14">
      <c r="A30" s="106"/>
      <c r="B30" s="116" t="s">
        <v>63</v>
      </c>
      <c r="C30" s="116"/>
      <c r="D30" s="116"/>
      <c r="E30" s="116"/>
      <c r="F30" s="116"/>
      <c r="G30" s="116"/>
      <c r="H30" s="117" t="s">
        <v>5</v>
      </c>
      <c r="I30" s="118"/>
      <c r="J30" s="119">
        <v>0</v>
      </c>
      <c r="K30" s="120">
        <v>0</v>
      </c>
      <c r="L30" s="121">
        <f>(J30*0.25)+(K30*0.125)</f>
        <v>0</v>
      </c>
    </row>
    <row r="31" spans="1:14" ht="25.5">
      <c r="A31" s="106"/>
      <c r="B31" s="116"/>
      <c r="C31" s="116"/>
      <c r="D31" s="116"/>
      <c r="E31" s="116"/>
      <c r="F31" s="116"/>
      <c r="G31" s="116"/>
      <c r="H31" s="122" t="s">
        <v>173</v>
      </c>
      <c r="I31" s="109"/>
      <c r="J31" s="110">
        <v>0</v>
      </c>
      <c r="K31" s="111">
        <v>0</v>
      </c>
      <c r="L31" s="121">
        <f>(J31*0.3)+(K31*0.15)</f>
        <v>0</v>
      </c>
    </row>
    <row r="32" spans="1:14">
      <c r="A32" s="106"/>
      <c r="B32" s="116"/>
      <c r="C32" s="116"/>
      <c r="D32" s="116"/>
      <c r="E32" s="116"/>
      <c r="F32" s="116"/>
      <c r="G32" s="116"/>
      <c r="H32" s="122" t="s">
        <v>6</v>
      </c>
      <c r="I32" s="109"/>
      <c r="J32" s="110">
        <v>0</v>
      </c>
      <c r="K32" s="111">
        <v>0</v>
      </c>
      <c r="L32" s="121">
        <f>(J32*0.5)+(K32*0.25)</f>
        <v>0</v>
      </c>
    </row>
    <row r="33" spans="1:13">
      <c r="A33" s="106"/>
      <c r="B33" s="116"/>
      <c r="C33" s="116"/>
      <c r="D33" s="116"/>
      <c r="E33" s="116"/>
      <c r="F33" s="116"/>
      <c r="G33" s="116"/>
      <c r="H33" s="113" t="s">
        <v>60</v>
      </c>
      <c r="I33" s="109">
        <f>SUM(L30:L32)</f>
        <v>0</v>
      </c>
      <c r="J33" s="114" t="s">
        <v>65</v>
      </c>
      <c r="K33" s="114"/>
      <c r="L33" s="123">
        <f>IF(I33&gt;=3,3,I33)</f>
        <v>0</v>
      </c>
    </row>
    <row r="34" spans="1:13" ht="25.5">
      <c r="A34" s="124"/>
      <c r="B34" s="7" t="s">
        <v>120</v>
      </c>
      <c r="C34" s="8"/>
      <c r="D34" s="8"/>
      <c r="E34" s="8"/>
      <c r="F34" s="8"/>
      <c r="G34" s="9"/>
      <c r="H34" s="117" t="s">
        <v>7</v>
      </c>
      <c r="I34" s="118"/>
      <c r="J34" s="119">
        <v>0</v>
      </c>
      <c r="K34" s="120">
        <v>0</v>
      </c>
      <c r="L34" s="125">
        <f>(J34*0.5)+(K34*0.25)</f>
        <v>0</v>
      </c>
    </row>
    <row r="35" spans="1:13" ht="25.5">
      <c r="A35" s="124"/>
      <c r="B35" s="10"/>
      <c r="C35" s="11"/>
      <c r="D35" s="11"/>
      <c r="E35" s="11"/>
      <c r="F35" s="11"/>
      <c r="G35" s="12"/>
      <c r="H35" s="122" t="s">
        <v>140</v>
      </c>
      <c r="I35" s="109"/>
      <c r="J35" s="110">
        <v>0</v>
      </c>
      <c r="K35" s="111">
        <v>0</v>
      </c>
      <c r="L35" s="125">
        <f>(J35*2)+(K35*1)</f>
        <v>0</v>
      </c>
    </row>
    <row r="36" spans="1:13" ht="25.5">
      <c r="A36" s="124"/>
      <c r="B36" s="10"/>
      <c r="C36" s="11"/>
      <c r="D36" s="11"/>
      <c r="E36" s="11"/>
      <c r="F36" s="11"/>
      <c r="G36" s="12"/>
      <c r="H36" s="122" t="s">
        <v>139</v>
      </c>
      <c r="I36" s="109"/>
      <c r="J36" s="110">
        <v>0</v>
      </c>
      <c r="K36" s="111">
        <v>0</v>
      </c>
      <c r="L36" s="125">
        <f>(J36*1)+(K36*0.5)</f>
        <v>0</v>
      </c>
    </row>
    <row r="37" spans="1:13" ht="25.5">
      <c r="A37" s="124"/>
      <c r="B37" s="10"/>
      <c r="C37" s="11"/>
      <c r="D37" s="11"/>
      <c r="E37" s="11"/>
      <c r="F37" s="11"/>
      <c r="G37" s="12"/>
      <c r="H37" s="122" t="s">
        <v>130</v>
      </c>
      <c r="I37" s="109"/>
      <c r="J37" s="110">
        <v>0</v>
      </c>
      <c r="K37" s="111">
        <v>0</v>
      </c>
      <c r="L37" s="125">
        <f>(J37*0.5)+(K37*0.25)</f>
        <v>0</v>
      </c>
    </row>
    <row r="38" spans="1:13" ht="25.5">
      <c r="A38" s="124"/>
      <c r="B38" s="10"/>
      <c r="C38" s="11"/>
      <c r="D38" s="11"/>
      <c r="E38" s="11"/>
      <c r="F38" s="11"/>
      <c r="G38" s="12"/>
      <c r="H38" s="122" t="s">
        <v>131</v>
      </c>
      <c r="I38" s="109"/>
      <c r="J38" s="110">
        <v>0</v>
      </c>
      <c r="K38" s="111">
        <v>0</v>
      </c>
      <c r="L38" s="125">
        <f>(J38*0.5)+(K38*0.25)</f>
        <v>0</v>
      </c>
    </row>
    <row r="39" spans="1:13" ht="25.5">
      <c r="A39" s="124"/>
      <c r="B39" s="13"/>
      <c r="C39" s="14"/>
      <c r="D39" s="14"/>
      <c r="E39" s="14"/>
      <c r="F39" s="14"/>
      <c r="G39" s="15"/>
      <c r="H39" s="126" t="s">
        <v>141</v>
      </c>
      <c r="I39" s="2"/>
      <c r="J39" s="127">
        <v>0</v>
      </c>
      <c r="K39" s="128">
        <v>0</v>
      </c>
      <c r="L39" s="129">
        <f>(J39*1)+(K39*0.5)</f>
        <v>0</v>
      </c>
    </row>
    <row r="40" spans="1:13" s="133" customFormat="1">
      <c r="A40" s="130"/>
      <c r="B40" s="131"/>
      <c r="C40" s="131"/>
      <c r="D40" s="131"/>
      <c r="E40" s="131"/>
      <c r="F40" s="131"/>
      <c r="G40" s="131"/>
      <c r="H40" s="132" t="s">
        <v>61</v>
      </c>
      <c r="I40" s="2">
        <f>SUM(L34:L39)</f>
        <v>0</v>
      </c>
      <c r="J40" s="114" t="s">
        <v>66</v>
      </c>
      <c r="K40" s="114"/>
      <c r="L40" s="123">
        <f>IF(I40&gt;=10,10,I40)</f>
        <v>0</v>
      </c>
      <c r="M40" s="26"/>
    </row>
    <row r="41" spans="1:13">
      <c r="A41" s="92"/>
      <c r="B41" s="93"/>
      <c r="C41" s="93"/>
      <c r="D41" s="93"/>
      <c r="E41" s="93"/>
      <c r="F41" s="93"/>
      <c r="G41" s="93"/>
      <c r="H41" s="134"/>
      <c r="I41" s="135"/>
      <c r="J41" s="136" t="s">
        <v>9</v>
      </c>
      <c r="K41" s="95"/>
      <c r="L41" s="96">
        <f>SUM(L29,L33,L40)</f>
        <v>0</v>
      </c>
    </row>
    <row r="42" spans="1:13">
      <c r="A42" s="71">
        <v>3</v>
      </c>
      <c r="B42" s="102" t="s">
        <v>164</v>
      </c>
      <c r="C42" s="102"/>
      <c r="D42" s="102"/>
      <c r="E42" s="102"/>
      <c r="F42" s="102"/>
      <c r="G42" s="102"/>
      <c r="H42" s="103"/>
      <c r="I42" s="75"/>
      <c r="J42" s="104"/>
      <c r="K42" s="104"/>
      <c r="L42" s="105"/>
    </row>
    <row r="43" spans="1:13">
      <c r="A43" s="137"/>
      <c r="B43" s="138" t="s">
        <v>119</v>
      </c>
      <c r="C43" s="139"/>
      <c r="D43" s="139"/>
      <c r="E43" s="139"/>
      <c r="F43" s="139"/>
      <c r="G43" s="140"/>
      <c r="H43" s="141" t="s">
        <v>165</v>
      </c>
      <c r="I43" s="142"/>
      <c r="J43" s="143">
        <v>0</v>
      </c>
      <c r="K43" s="144">
        <v>0</v>
      </c>
      <c r="L43" s="145">
        <f>(J43*2)+(K43*1)</f>
        <v>0</v>
      </c>
    </row>
    <row r="44" spans="1:13">
      <c r="A44" s="137"/>
      <c r="B44" s="146"/>
      <c r="C44" s="147"/>
      <c r="D44" s="147"/>
      <c r="E44" s="147"/>
      <c r="F44" s="147"/>
      <c r="G44" s="148"/>
      <c r="H44" s="141" t="s">
        <v>166</v>
      </c>
      <c r="I44" s="142"/>
      <c r="J44" s="149">
        <v>0</v>
      </c>
      <c r="K44" s="144">
        <v>0</v>
      </c>
      <c r="L44" s="145">
        <f>(J44*2)+(K44*1)</f>
        <v>0</v>
      </c>
    </row>
    <row r="45" spans="1:13">
      <c r="A45" s="150"/>
      <c r="B45" s="151"/>
      <c r="C45" s="152"/>
      <c r="D45" s="152"/>
      <c r="E45" s="152"/>
      <c r="F45" s="152"/>
      <c r="G45" s="153"/>
      <c r="H45" s="154" t="s">
        <v>12</v>
      </c>
      <c r="I45" s="155">
        <f>SUM(L43:L44)</f>
        <v>0</v>
      </c>
      <c r="J45" s="156" t="s">
        <v>13</v>
      </c>
      <c r="K45" s="156"/>
      <c r="L45" s="157">
        <f>SUM(L43:L44)</f>
        <v>0</v>
      </c>
    </row>
    <row r="46" spans="1:13">
      <c r="A46" s="158"/>
      <c r="B46" s="159"/>
      <c r="C46" s="160"/>
      <c r="D46" s="160"/>
      <c r="E46" s="160"/>
      <c r="F46" s="160"/>
      <c r="G46" s="160"/>
      <c r="H46" s="161"/>
      <c r="I46" s="162"/>
      <c r="J46" s="163" t="s">
        <v>116</v>
      </c>
      <c r="K46" s="163"/>
      <c r="L46" s="164">
        <f>L45</f>
        <v>0</v>
      </c>
    </row>
    <row r="47" spans="1:13">
      <c r="A47" s="165">
        <v>4</v>
      </c>
      <c r="B47" s="166" t="s">
        <v>67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</row>
    <row r="48" spans="1:13">
      <c r="A48" s="165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</row>
    <row r="49" spans="1:13">
      <c r="A49" s="106"/>
      <c r="B49" s="167" t="s">
        <v>68</v>
      </c>
      <c r="C49" s="167"/>
      <c r="D49" s="167"/>
      <c r="E49" s="167"/>
      <c r="F49" s="167"/>
      <c r="G49" s="167"/>
      <c r="H49" s="168" t="s">
        <v>132</v>
      </c>
      <c r="I49" s="109"/>
      <c r="J49" s="110">
        <v>0</v>
      </c>
      <c r="K49" s="144">
        <v>0</v>
      </c>
      <c r="L49" s="169">
        <f>(J49*20)+(K49*10)</f>
        <v>0</v>
      </c>
    </row>
    <row r="50" spans="1:13">
      <c r="A50" s="106"/>
      <c r="B50" s="167"/>
      <c r="C50" s="167"/>
      <c r="D50" s="167"/>
      <c r="E50" s="167"/>
      <c r="F50" s="167"/>
      <c r="G50" s="167"/>
      <c r="H50" s="168" t="s">
        <v>133</v>
      </c>
      <c r="I50" s="109"/>
      <c r="J50" s="110">
        <v>0</v>
      </c>
      <c r="K50" s="144">
        <v>0</v>
      </c>
      <c r="L50" s="169">
        <f>(J50*15)+(K50*7.5)</f>
        <v>0</v>
      </c>
    </row>
    <row r="51" spans="1:13">
      <c r="A51" s="106"/>
      <c r="B51" s="167"/>
      <c r="C51" s="167"/>
      <c r="D51" s="167"/>
      <c r="E51" s="167"/>
      <c r="F51" s="167"/>
      <c r="G51" s="167"/>
      <c r="H51" s="168" t="s">
        <v>134</v>
      </c>
      <c r="I51" s="109"/>
      <c r="J51" s="110">
        <v>0</v>
      </c>
      <c r="K51" s="144">
        <v>0</v>
      </c>
      <c r="L51" s="169">
        <f>(J51*10)+(K51*5)</f>
        <v>0</v>
      </c>
    </row>
    <row r="52" spans="1:13">
      <c r="A52" s="106"/>
      <c r="B52" s="167"/>
      <c r="C52" s="167"/>
      <c r="D52" s="167"/>
      <c r="E52" s="167"/>
      <c r="F52" s="167"/>
      <c r="G52" s="167"/>
      <c r="H52" s="168" t="s">
        <v>10</v>
      </c>
      <c r="I52" s="109"/>
      <c r="J52" s="110">
        <v>0</v>
      </c>
      <c r="K52" s="144">
        <v>0</v>
      </c>
      <c r="L52" s="169">
        <f>(J52*7)+(K52*3.5)</f>
        <v>0</v>
      </c>
    </row>
    <row r="53" spans="1:13">
      <c r="A53" s="106"/>
      <c r="B53" s="167"/>
      <c r="C53" s="167"/>
      <c r="D53" s="167"/>
      <c r="E53" s="167"/>
      <c r="F53" s="167"/>
      <c r="G53" s="167"/>
      <c r="H53" s="168" t="s">
        <v>11</v>
      </c>
      <c r="I53" s="109"/>
      <c r="J53" s="110">
        <v>0</v>
      </c>
      <c r="K53" s="144">
        <v>0</v>
      </c>
      <c r="L53" s="169">
        <f>(J53*5)+(K53*2.5)</f>
        <v>0</v>
      </c>
    </row>
    <row r="54" spans="1:13" s="133" customFormat="1" ht="25.5">
      <c r="A54" s="106"/>
      <c r="B54" s="167"/>
      <c r="C54" s="167"/>
      <c r="D54" s="167"/>
      <c r="E54" s="167"/>
      <c r="F54" s="167"/>
      <c r="G54" s="167"/>
      <c r="H54" s="170" t="s">
        <v>135</v>
      </c>
      <c r="I54" s="171"/>
      <c r="J54" s="127">
        <v>0</v>
      </c>
      <c r="K54" s="172">
        <v>0</v>
      </c>
      <c r="L54" s="169">
        <f>IF((J54*0.5)+(K54*0.25)&gt;3,3,(J54*0.5)+(K54*0.25))</f>
        <v>0</v>
      </c>
      <c r="M54" s="26"/>
    </row>
    <row r="55" spans="1:13" s="133" customFormat="1">
      <c r="A55" s="173"/>
      <c r="B55" s="174"/>
      <c r="C55" s="174"/>
      <c r="D55" s="174"/>
      <c r="E55" s="174"/>
      <c r="F55" s="174"/>
      <c r="G55" s="174"/>
      <c r="H55" s="132" t="s">
        <v>80</v>
      </c>
      <c r="I55" s="109">
        <f>SUM(L49:L54)</f>
        <v>0</v>
      </c>
      <c r="J55" s="175" t="s">
        <v>81</v>
      </c>
      <c r="K55" s="175"/>
      <c r="L55" s="123">
        <f>I55</f>
        <v>0</v>
      </c>
      <c r="M55" s="26"/>
    </row>
    <row r="56" spans="1:13">
      <c r="A56" s="106"/>
      <c r="B56" s="107" t="s">
        <v>121</v>
      </c>
      <c r="C56" s="107"/>
      <c r="D56" s="107"/>
      <c r="E56" s="107"/>
      <c r="F56" s="107"/>
      <c r="G56" s="107"/>
      <c r="H56" s="176" t="s">
        <v>14</v>
      </c>
      <c r="I56" s="118"/>
      <c r="J56" s="119">
        <v>0</v>
      </c>
      <c r="K56" s="177">
        <v>0</v>
      </c>
      <c r="L56" s="125">
        <f>(J56*7)+(K56*3.5)</f>
        <v>0</v>
      </c>
    </row>
    <row r="57" spans="1:13">
      <c r="A57" s="106"/>
      <c r="B57" s="107"/>
      <c r="C57" s="107"/>
      <c r="D57" s="107"/>
      <c r="E57" s="107"/>
      <c r="F57" s="107"/>
      <c r="G57" s="107"/>
      <c r="H57" s="178" t="s">
        <v>15</v>
      </c>
      <c r="I57" s="109"/>
      <c r="J57" s="110">
        <v>0</v>
      </c>
      <c r="K57" s="144">
        <v>0</v>
      </c>
      <c r="L57" s="169">
        <f>(J57*4)+(K57*2)</f>
        <v>0</v>
      </c>
    </row>
    <row r="58" spans="1:13">
      <c r="A58" s="106"/>
      <c r="B58" s="107"/>
      <c r="C58" s="107"/>
      <c r="D58" s="107"/>
      <c r="E58" s="107"/>
      <c r="F58" s="107"/>
      <c r="G58" s="107"/>
      <c r="H58" s="179" t="s">
        <v>16</v>
      </c>
      <c r="I58" s="2"/>
      <c r="J58" s="127">
        <v>0</v>
      </c>
      <c r="K58" s="172">
        <v>0</v>
      </c>
      <c r="L58" s="171">
        <f>IF((J58+(K58*0.5))&gt;=7,7,(J58+(K58*0.5)))</f>
        <v>0</v>
      </c>
    </row>
    <row r="59" spans="1:13">
      <c r="A59" s="173"/>
      <c r="B59" s="180"/>
      <c r="C59" s="180"/>
      <c r="D59" s="180"/>
      <c r="E59" s="180"/>
      <c r="F59" s="180"/>
      <c r="G59" s="180"/>
      <c r="H59" s="132" t="s">
        <v>82</v>
      </c>
      <c r="I59" s="109">
        <f>SUM(L56:L58)</f>
        <v>0</v>
      </c>
      <c r="J59" s="175" t="s">
        <v>83</v>
      </c>
      <c r="K59" s="175"/>
      <c r="L59" s="123">
        <f>I59</f>
        <v>0</v>
      </c>
    </row>
    <row r="60" spans="1:13">
      <c r="A60" s="106"/>
      <c r="B60" s="107" t="s">
        <v>122</v>
      </c>
      <c r="C60" s="107"/>
      <c r="D60" s="107"/>
      <c r="E60" s="107"/>
      <c r="F60" s="107"/>
      <c r="G60" s="107"/>
      <c r="H60" s="176" t="s">
        <v>17</v>
      </c>
      <c r="I60" s="118"/>
      <c r="J60" s="119">
        <v>0</v>
      </c>
      <c r="K60" s="177">
        <v>0</v>
      </c>
      <c r="L60" s="125">
        <f>(J60*7)+(K60*3.5)</f>
        <v>0</v>
      </c>
    </row>
    <row r="61" spans="1:13">
      <c r="A61" s="106"/>
      <c r="B61" s="107"/>
      <c r="C61" s="107"/>
      <c r="D61" s="107"/>
      <c r="E61" s="107"/>
      <c r="F61" s="107"/>
      <c r="G61" s="107"/>
      <c r="H61" s="178" t="s">
        <v>18</v>
      </c>
      <c r="I61" s="109"/>
      <c r="J61" s="110">
        <v>0</v>
      </c>
      <c r="K61" s="144">
        <v>0</v>
      </c>
      <c r="L61" s="169">
        <f>(J61*5)+(K61*2.5)</f>
        <v>0</v>
      </c>
    </row>
    <row r="62" spans="1:13">
      <c r="A62" s="106"/>
      <c r="B62" s="107"/>
      <c r="C62" s="107"/>
      <c r="D62" s="107"/>
      <c r="E62" s="107"/>
      <c r="F62" s="107"/>
      <c r="G62" s="107"/>
      <c r="H62" s="178" t="s">
        <v>19</v>
      </c>
      <c r="I62" s="109"/>
      <c r="J62" s="110">
        <v>0</v>
      </c>
      <c r="K62" s="144">
        <v>0</v>
      </c>
      <c r="L62" s="169">
        <f>(J62*3)+(K62*1.5)</f>
        <v>0</v>
      </c>
    </row>
    <row r="63" spans="1:13">
      <c r="A63" s="106"/>
      <c r="B63" s="107"/>
      <c r="C63" s="107"/>
      <c r="D63" s="107"/>
      <c r="E63" s="107"/>
      <c r="F63" s="107"/>
      <c r="G63" s="107"/>
      <c r="H63" s="179" t="s">
        <v>20</v>
      </c>
      <c r="I63" s="2"/>
      <c r="J63" s="127">
        <v>0</v>
      </c>
      <c r="K63" s="172">
        <v>0</v>
      </c>
      <c r="L63" s="171">
        <f>(J63*1)+(K63*0.5)</f>
        <v>0</v>
      </c>
    </row>
    <row r="64" spans="1:13">
      <c r="A64" s="173"/>
      <c r="B64" s="181"/>
      <c r="C64" s="181"/>
      <c r="D64" s="181"/>
      <c r="E64" s="181"/>
      <c r="F64" s="181"/>
      <c r="G64" s="181"/>
      <c r="H64" s="182" t="s">
        <v>84</v>
      </c>
      <c r="I64" s="109">
        <f>SUM(L60:L63)</f>
        <v>0</v>
      </c>
      <c r="J64" s="114" t="s">
        <v>85</v>
      </c>
      <c r="K64" s="114"/>
      <c r="L64" s="123">
        <f>IF(I64&gt;=7,7,I64)</f>
        <v>0</v>
      </c>
    </row>
    <row r="65" spans="1:12">
      <c r="A65" s="183"/>
      <c r="B65" s="7" t="s">
        <v>69</v>
      </c>
      <c r="C65" s="8"/>
      <c r="D65" s="8"/>
      <c r="E65" s="8"/>
      <c r="F65" s="8"/>
      <c r="G65" s="9"/>
      <c r="H65" s="176" t="s">
        <v>21</v>
      </c>
      <c r="I65" s="118"/>
      <c r="J65" s="119">
        <v>0</v>
      </c>
      <c r="K65" s="177">
        <v>0</v>
      </c>
      <c r="L65" s="125">
        <f>(J65*10)+(K65*5)</f>
        <v>0</v>
      </c>
    </row>
    <row r="66" spans="1:12">
      <c r="A66" s="183"/>
      <c r="B66" s="10"/>
      <c r="C66" s="11"/>
      <c r="D66" s="11"/>
      <c r="E66" s="11"/>
      <c r="F66" s="11"/>
      <c r="G66" s="12"/>
      <c r="H66" s="178" t="s">
        <v>142</v>
      </c>
      <c r="I66" s="109"/>
      <c r="J66" s="110">
        <v>0</v>
      </c>
      <c r="K66" s="144">
        <v>0</v>
      </c>
      <c r="L66" s="169">
        <f>(J66*5)+(K66*2.5)</f>
        <v>0</v>
      </c>
    </row>
    <row r="67" spans="1:12">
      <c r="A67" s="183"/>
      <c r="B67" s="10"/>
      <c r="C67" s="11"/>
      <c r="D67" s="11"/>
      <c r="E67" s="11"/>
      <c r="F67" s="11"/>
      <c r="G67" s="12"/>
      <c r="H67" s="184" t="s">
        <v>136</v>
      </c>
      <c r="I67" s="109"/>
      <c r="J67" s="110">
        <v>0</v>
      </c>
      <c r="K67" s="144">
        <v>0</v>
      </c>
      <c r="L67" s="169">
        <f>(J67*3)+(K67*1.5)</f>
        <v>0</v>
      </c>
    </row>
    <row r="68" spans="1:12">
      <c r="A68" s="183"/>
      <c r="B68" s="13"/>
      <c r="C68" s="14"/>
      <c r="D68" s="14"/>
      <c r="E68" s="14"/>
      <c r="F68" s="14"/>
      <c r="G68" s="15"/>
      <c r="H68" s="185" t="s">
        <v>22</v>
      </c>
      <c r="I68" s="2"/>
      <c r="J68" s="127">
        <v>0</v>
      </c>
      <c r="K68" s="172">
        <v>0</v>
      </c>
      <c r="L68" s="171">
        <f>(J68*2)+(K68*1)</f>
        <v>0</v>
      </c>
    </row>
    <row r="69" spans="1:12">
      <c r="A69" s="186"/>
      <c r="B69" s="181"/>
      <c r="C69" s="181"/>
      <c r="D69" s="181"/>
      <c r="E69" s="181"/>
      <c r="F69" s="181"/>
      <c r="G69" s="181"/>
      <c r="H69" s="182" t="s">
        <v>86</v>
      </c>
      <c r="I69" s="109">
        <f>SUM(L65:L68)</f>
        <v>0</v>
      </c>
      <c r="J69" s="114" t="s">
        <v>87</v>
      </c>
      <c r="K69" s="114"/>
      <c r="L69" s="123">
        <f>IF(I69&gt;=10,10,I69)</f>
        <v>0</v>
      </c>
    </row>
    <row r="70" spans="1:12">
      <c r="A70" s="106"/>
      <c r="B70" s="7" t="s">
        <v>123</v>
      </c>
      <c r="C70" s="8"/>
      <c r="D70" s="8"/>
      <c r="E70" s="8"/>
      <c r="F70" s="8"/>
      <c r="G70" s="9"/>
      <c r="H70" s="176" t="s">
        <v>137</v>
      </c>
      <c r="I70" s="118"/>
      <c r="J70" s="119">
        <v>0</v>
      </c>
      <c r="K70" s="177">
        <v>0</v>
      </c>
      <c r="L70" s="125">
        <f>(J70*3)+(K70*1.5)</f>
        <v>0</v>
      </c>
    </row>
    <row r="71" spans="1:12">
      <c r="A71" s="106"/>
      <c r="B71" s="13"/>
      <c r="C71" s="14"/>
      <c r="D71" s="14"/>
      <c r="E71" s="14"/>
      <c r="F71" s="14"/>
      <c r="G71" s="15"/>
      <c r="H71" s="179" t="s">
        <v>138</v>
      </c>
      <c r="I71" s="2"/>
      <c r="J71" s="127">
        <v>0</v>
      </c>
      <c r="K71" s="172">
        <v>0</v>
      </c>
      <c r="L71" s="171">
        <f>(J71*1)+(K71*0.5)</f>
        <v>0</v>
      </c>
    </row>
    <row r="72" spans="1:12">
      <c r="A72" s="173"/>
      <c r="B72" s="187"/>
      <c r="C72" s="187"/>
      <c r="D72" s="187"/>
      <c r="E72" s="187"/>
      <c r="F72" s="187"/>
      <c r="G72" s="187"/>
      <c r="H72" s="182" t="s">
        <v>88</v>
      </c>
      <c r="I72" s="109">
        <f>SUM(L70:L71)</f>
        <v>0</v>
      </c>
      <c r="J72" s="114" t="s">
        <v>89</v>
      </c>
      <c r="K72" s="114"/>
      <c r="L72" s="123">
        <f>IF(I72&gt;=6,6,I72)</f>
        <v>0</v>
      </c>
    </row>
    <row r="73" spans="1:12">
      <c r="A73" s="106"/>
      <c r="B73" s="107" t="s">
        <v>124</v>
      </c>
      <c r="C73" s="107"/>
      <c r="D73" s="107"/>
      <c r="E73" s="107"/>
      <c r="F73" s="107"/>
      <c r="G73" s="107"/>
      <c r="H73" s="117" t="s">
        <v>23</v>
      </c>
      <c r="I73" s="118"/>
      <c r="J73" s="119">
        <v>0</v>
      </c>
      <c r="K73" s="177">
        <v>0</v>
      </c>
      <c r="L73" s="125">
        <f>(J73*15)+(K73*7.5)</f>
        <v>0</v>
      </c>
    </row>
    <row r="74" spans="1:12">
      <c r="A74" s="106"/>
      <c r="B74" s="107"/>
      <c r="C74" s="107"/>
      <c r="D74" s="107"/>
      <c r="E74" s="107"/>
      <c r="F74" s="107"/>
      <c r="G74" s="107"/>
      <c r="H74" s="188" t="s">
        <v>24</v>
      </c>
      <c r="I74" s="109"/>
      <c r="J74" s="110">
        <v>0</v>
      </c>
      <c r="K74" s="144">
        <v>0</v>
      </c>
      <c r="L74" s="169">
        <f>(J74*12)+(K74*6)</f>
        <v>0</v>
      </c>
    </row>
    <row r="75" spans="1:12">
      <c r="A75" s="106"/>
      <c r="B75" s="107"/>
      <c r="C75" s="107"/>
      <c r="D75" s="107"/>
      <c r="E75" s="107"/>
      <c r="F75" s="107"/>
      <c r="G75" s="107"/>
      <c r="H75" s="189" t="s">
        <v>25</v>
      </c>
      <c r="I75" s="109"/>
      <c r="J75" s="110">
        <v>0</v>
      </c>
      <c r="K75" s="144">
        <v>0</v>
      </c>
      <c r="L75" s="169">
        <f>(J75*10)+(K75*5)</f>
        <v>0</v>
      </c>
    </row>
    <row r="76" spans="1:12">
      <c r="A76" s="106"/>
      <c r="B76" s="107"/>
      <c r="C76" s="107"/>
      <c r="D76" s="107"/>
      <c r="E76" s="107"/>
      <c r="F76" s="107"/>
      <c r="G76" s="107"/>
      <c r="H76" s="188" t="s">
        <v>26</v>
      </c>
      <c r="I76" s="109"/>
      <c r="J76" s="110">
        <v>0</v>
      </c>
      <c r="K76" s="144">
        <v>0</v>
      </c>
      <c r="L76" s="169">
        <f>(J76*8)+(K76*4)</f>
        <v>0</v>
      </c>
    </row>
    <row r="77" spans="1:12">
      <c r="A77" s="106"/>
      <c r="B77" s="107"/>
      <c r="C77" s="107"/>
      <c r="D77" s="107"/>
      <c r="E77" s="107"/>
      <c r="F77" s="107"/>
      <c r="G77" s="107"/>
      <c r="H77" s="188" t="s">
        <v>27</v>
      </c>
      <c r="I77" s="109"/>
      <c r="J77" s="110">
        <v>0</v>
      </c>
      <c r="K77" s="144">
        <v>0</v>
      </c>
      <c r="L77" s="169">
        <f>(J77*5)+(K77*2.5)</f>
        <v>0</v>
      </c>
    </row>
    <row r="78" spans="1:12">
      <c r="A78" s="106"/>
      <c r="B78" s="107"/>
      <c r="C78" s="107"/>
      <c r="D78" s="107"/>
      <c r="E78" s="107"/>
      <c r="F78" s="107"/>
      <c r="G78" s="107"/>
      <c r="H78" s="188" t="s">
        <v>28</v>
      </c>
      <c r="I78" s="109"/>
      <c r="J78" s="110">
        <v>0</v>
      </c>
      <c r="K78" s="144">
        <v>0</v>
      </c>
      <c r="L78" s="169">
        <f>(J78*3)+(K78*1.5)</f>
        <v>0</v>
      </c>
    </row>
    <row r="79" spans="1:12" ht="12.75" customHeight="1">
      <c r="A79" s="106"/>
      <c r="B79" s="107"/>
      <c r="C79" s="107"/>
      <c r="D79" s="107"/>
      <c r="E79" s="107"/>
      <c r="F79" s="107"/>
      <c r="G79" s="107"/>
      <c r="H79" s="190" t="s">
        <v>145</v>
      </c>
      <c r="I79" s="191"/>
      <c r="J79" s="127">
        <v>0</v>
      </c>
      <c r="K79" s="172">
        <v>0</v>
      </c>
      <c r="L79" s="171">
        <f>IF((J79*1)+(K79*0.5)&gt;3,3,(J79*1)+(K79*0.5))</f>
        <v>0</v>
      </c>
    </row>
    <row r="80" spans="1:12">
      <c r="A80" s="173"/>
      <c r="B80" s="174"/>
      <c r="C80" s="174"/>
      <c r="D80" s="174"/>
      <c r="E80" s="174"/>
      <c r="F80" s="174"/>
      <c r="G80" s="174"/>
      <c r="H80" s="182" t="s">
        <v>90</v>
      </c>
      <c r="I80" s="109">
        <f>SUM(L73:L79)</f>
        <v>0</v>
      </c>
      <c r="J80" s="114" t="s">
        <v>91</v>
      </c>
      <c r="K80" s="114"/>
      <c r="L80" s="123">
        <f>I80</f>
        <v>0</v>
      </c>
    </row>
    <row r="81" spans="1:12">
      <c r="A81" s="106"/>
      <c r="B81" s="107" t="s">
        <v>70</v>
      </c>
      <c r="C81" s="107"/>
      <c r="D81" s="107"/>
      <c r="E81" s="107"/>
      <c r="F81" s="107"/>
      <c r="G81" s="107"/>
      <c r="H81" s="176" t="s">
        <v>144</v>
      </c>
      <c r="I81" s="118"/>
      <c r="J81" s="119">
        <v>0</v>
      </c>
      <c r="K81" s="177">
        <v>0</v>
      </c>
      <c r="L81" s="125">
        <f>(J81*1)+(K81*0.5)</f>
        <v>0</v>
      </c>
    </row>
    <row r="82" spans="1:12">
      <c r="A82" s="106"/>
      <c r="B82" s="107"/>
      <c r="C82" s="107"/>
      <c r="D82" s="107"/>
      <c r="E82" s="107"/>
      <c r="F82" s="107"/>
      <c r="G82" s="107"/>
      <c r="H82" s="179" t="s">
        <v>143</v>
      </c>
      <c r="I82" s="2"/>
      <c r="J82" s="127">
        <v>0</v>
      </c>
      <c r="K82" s="172">
        <v>0</v>
      </c>
      <c r="L82" s="171">
        <f>(J82*2)+(K82*1)</f>
        <v>0</v>
      </c>
    </row>
    <row r="83" spans="1:12">
      <c r="A83" s="173"/>
      <c r="B83" s="181"/>
      <c r="C83" s="181"/>
      <c r="D83" s="181"/>
      <c r="E83" s="181"/>
      <c r="F83" s="181"/>
      <c r="G83" s="181"/>
      <c r="H83" s="182" t="s">
        <v>92</v>
      </c>
      <c r="I83" s="109">
        <f>SUM(L81:L82)</f>
        <v>0</v>
      </c>
      <c r="J83" s="114" t="s">
        <v>29</v>
      </c>
      <c r="K83" s="114"/>
      <c r="L83" s="123">
        <f>IF(I83&gt;=3,3,I83)</f>
        <v>0</v>
      </c>
    </row>
    <row r="84" spans="1:12" ht="25.5">
      <c r="A84" s="106"/>
      <c r="B84" s="192" t="s">
        <v>71</v>
      </c>
      <c r="C84" s="192"/>
      <c r="D84" s="192"/>
      <c r="E84" s="192"/>
      <c r="F84" s="192"/>
      <c r="G84" s="192"/>
      <c r="H84" s="193" t="s">
        <v>30</v>
      </c>
      <c r="I84" s="118"/>
      <c r="J84" s="119">
        <v>0</v>
      </c>
      <c r="K84" s="177">
        <v>0</v>
      </c>
      <c r="L84" s="125">
        <f>(J84*0.1)+(K84*0.05)</f>
        <v>0</v>
      </c>
    </row>
    <row r="85" spans="1:12" ht="25.5">
      <c r="A85" s="106"/>
      <c r="B85" s="192"/>
      <c r="C85" s="192"/>
      <c r="D85" s="192"/>
      <c r="E85" s="192"/>
      <c r="F85" s="192"/>
      <c r="G85" s="192"/>
      <c r="H85" s="194" t="s">
        <v>31</v>
      </c>
      <c r="I85" s="2"/>
      <c r="J85" s="127">
        <v>0</v>
      </c>
      <c r="K85" s="172">
        <v>0</v>
      </c>
      <c r="L85" s="171">
        <f>(J85*0.3)+(K85*0.15)</f>
        <v>0</v>
      </c>
    </row>
    <row r="86" spans="1:12">
      <c r="A86" s="173"/>
      <c r="B86" s="195"/>
      <c r="C86" s="195"/>
      <c r="D86" s="195"/>
      <c r="E86" s="195"/>
      <c r="F86" s="195"/>
      <c r="G86" s="195"/>
      <c r="H86" s="182" t="s">
        <v>93</v>
      </c>
      <c r="I86" s="109">
        <f>SUM(L84:L85)</f>
        <v>0</v>
      </c>
      <c r="J86" s="114" t="s">
        <v>32</v>
      </c>
      <c r="K86" s="114"/>
      <c r="L86" s="123">
        <f>IF(I86&gt;=5,5,I86)</f>
        <v>0</v>
      </c>
    </row>
    <row r="87" spans="1:12">
      <c r="A87" s="106"/>
      <c r="B87" s="107" t="s">
        <v>125</v>
      </c>
      <c r="C87" s="107"/>
      <c r="D87" s="107"/>
      <c r="E87" s="107"/>
      <c r="F87" s="107"/>
      <c r="G87" s="107"/>
      <c r="H87" s="176" t="s">
        <v>146</v>
      </c>
      <c r="I87" s="118"/>
      <c r="J87" s="119">
        <v>0</v>
      </c>
      <c r="K87" s="177">
        <v>0</v>
      </c>
      <c r="L87" s="125">
        <f>(J87*0.1)+(K87*0.05)</f>
        <v>0</v>
      </c>
    </row>
    <row r="88" spans="1:12">
      <c r="A88" s="106"/>
      <c r="B88" s="107"/>
      <c r="C88" s="107"/>
      <c r="D88" s="107"/>
      <c r="E88" s="107"/>
      <c r="F88" s="107"/>
      <c r="G88" s="107"/>
      <c r="H88" s="178" t="s">
        <v>33</v>
      </c>
      <c r="I88" s="109"/>
      <c r="J88" s="110">
        <v>0</v>
      </c>
      <c r="K88" s="144">
        <v>0</v>
      </c>
      <c r="L88" s="169">
        <f>(J88*0.2)+(K88*0.1)</f>
        <v>0</v>
      </c>
    </row>
    <row r="89" spans="1:12">
      <c r="A89" s="106"/>
      <c r="B89" s="107"/>
      <c r="C89" s="107"/>
      <c r="D89" s="107"/>
      <c r="E89" s="107"/>
      <c r="F89" s="107"/>
      <c r="G89" s="107"/>
      <c r="H89" s="179" t="s">
        <v>34</v>
      </c>
      <c r="I89" s="2"/>
      <c r="J89" s="127">
        <v>0</v>
      </c>
      <c r="K89" s="172">
        <v>0</v>
      </c>
      <c r="L89" s="171">
        <f>(J89*0.3)+(K89*0.15)</f>
        <v>0</v>
      </c>
    </row>
    <row r="90" spans="1:12">
      <c r="A90" s="173"/>
      <c r="B90" s="174"/>
      <c r="C90" s="174"/>
      <c r="D90" s="174"/>
      <c r="E90" s="174"/>
      <c r="F90" s="174"/>
      <c r="G90" s="174"/>
      <c r="H90" s="182" t="s">
        <v>94</v>
      </c>
      <c r="I90" s="109">
        <f>SUM(L87:L89)</f>
        <v>0</v>
      </c>
      <c r="J90" s="114" t="s">
        <v>35</v>
      </c>
      <c r="K90" s="114"/>
      <c r="L90" s="123">
        <f>IF(I90&gt;=5,5,I90)</f>
        <v>0</v>
      </c>
    </row>
    <row r="91" spans="1:12">
      <c r="A91" s="183"/>
      <c r="B91" s="107" t="s">
        <v>72</v>
      </c>
      <c r="C91" s="107"/>
      <c r="D91" s="107"/>
      <c r="E91" s="107"/>
      <c r="F91" s="107"/>
      <c r="G91" s="107"/>
      <c r="H91" s="176" t="s">
        <v>147</v>
      </c>
      <c r="I91" s="118"/>
      <c r="J91" s="119">
        <v>0</v>
      </c>
      <c r="K91" s="177">
        <v>0</v>
      </c>
      <c r="L91" s="125">
        <f>(J91*0.5)+(K91*0.25)</f>
        <v>0</v>
      </c>
    </row>
    <row r="92" spans="1:12">
      <c r="A92" s="183"/>
      <c r="B92" s="107"/>
      <c r="C92" s="107"/>
      <c r="D92" s="107"/>
      <c r="E92" s="107"/>
      <c r="F92" s="107"/>
      <c r="G92" s="107"/>
      <c r="H92" s="179" t="s">
        <v>148</v>
      </c>
      <c r="I92" s="2"/>
      <c r="J92" s="127">
        <v>0</v>
      </c>
      <c r="K92" s="172">
        <v>0</v>
      </c>
      <c r="L92" s="171">
        <f>(J92*1)+(K92*0.5)</f>
        <v>0</v>
      </c>
    </row>
    <row r="93" spans="1:12">
      <c r="A93" s="186"/>
      <c r="B93" s="106"/>
      <c r="C93" s="106"/>
      <c r="D93" s="106"/>
      <c r="E93" s="106"/>
      <c r="F93" s="106"/>
      <c r="G93" s="106"/>
      <c r="H93" s="182" t="s">
        <v>95</v>
      </c>
      <c r="I93" s="109">
        <f>SUM(L91,L92)</f>
        <v>0</v>
      </c>
      <c r="J93" s="114" t="s">
        <v>36</v>
      </c>
      <c r="K93" s="114"/>
      <c r="L93" s="123">
        <f>IF(I93&gt;=4,4,I93)</f>
        <v>0</v>
      </c>
    </row>
    <row r="94" spans="1:12">
      <c r="A94" s="196"/>
      <c r="B94" s="107" t="s">
        <v>126</v>
      </c>
      <c r="C94" s="107"/>
      <c r="D94" s="107"/>
      <c r="E94" s="107"/>
      <c r="F94" s="107"/>
      <c r="G94" s="107"/>
      <c r="H94" s="197" t="s">
        <v>37</v>
      </c>
      <c r="I94" s="155"/>
      <c r="J94" s="198">
        <v>0</v>
      </c>
      <c r="K94" s="199">
        <v>0</v>
      </c>
      <c r="L94" s="129">
        <f>(J94*0.2)+(K94*0.1)</f>
        <v>0</v>
      </c>
    </row>
    <row r="95" spans="1:12">
      <c r="A95" s="173"/>
      <c r="B95" s="181"/>
      <c r="C95" s="181"/>
      <c r="D95" s="181"/>
      <c r="E95" s="181"/>
      <c r="F95" s="181"/>
      <c r="G95" s="181"/>
      <c r="H95" s="113" t="s">
        <v>96</v>
      </c>
      <c r="I95" s="109">
        <f>L94</f>
        <v>0</v>
      </c>
      <c r="J95" s="114" t="s">
        <v>38</v>
      </c>
      <c r="K95" s="114"/>
      <c r="L95" s="123">
        <f>IF(I95&gt;=1,1,I95)</f>
        <v>0</v>
      </c>
    </row>
    <row r="96" spans="1:12" ht="38.25">
      <c r="A96" s="106"/>
      <c r="B96" s="192" t="s">
        <v>73</v>
      </c>
      <c r="C96" s="192"/>
      <c r="D96" s="192"/>
      <c r="E96" s="192"/>
      <c r="F96" s="192"/>
      <c r="G96" s="192"/>
      <c r="H96" s="200" t="s">
        <v>149</v>
      </c>
      <c r="I96" s="118"/>
      <c r="J96" s="119">
        <v>0</v>
      </c>
      <c r="K96" s="177">
        <v>0</v>
      </c>
      <c r="L96" s="125">
        <f>(J96*30)+(K96*15)</f>
        <v>0</v>
      </c>
    </row>
    <row r="97" spans="1:12" ht="25.5">
      <c r="A97" s="106"/>
      <c r="B97" s="192"/>
      <c r="C97" s="192"/>
      <c r="D97" s="192"/>
      <c r="E97" s="192"/>
      <c r="F97" s="192"/>
      <c r="G97" s="192"/>
      <c r="H97" s="201" t="s">
        <v>39</v>
      </c>
      <c r="I97" s="109"/>
      <c r="J97" s="110">
        <v>0</v>
      </c>
      <c r="K97" s="144">
        <v>0</v>
      </c>
      <c r="L97" s="169">
        <f>(J97*2)+(K97*1)</f>
        <v>0</v>
      </c>
    </row>
    <row r="98" spans="1:12" ht="25.5">
      <c r="A98" s="106"/>
      <c r="B98" s="192"/>
      <c r="C98" s="192"/>
      <c r="D98" s="192"/>
      <c r="E98" s="192"/>
      <c r="F98" s="192"/>
      <c r="G98" s="192"/>
      <c r="H98" s="202" t="s">
        <v>40</v>
      </c>
      <c r="I98" s="171"/>
      <c r="J98" s="203">
        <v>0</v>
      </c>
      <c r="K98" s="172">
        <v>0</v>
      </c>
      <c r="L98" s="171">
        <f>IF((J98*4+K98*2)&gt;=12,12,(J98*4+K98*2))</f>
        <v>0</v>
      </c>
    </row>
    <row r="99" spans="1:12">
      <c r="A99" s="168"/>
      <c r="B99" s="195"/>
      <c r="C99" s="195"/>
      <c r="D99" s="195"/>
      <c r="E99" s="195"/>
      <c r="F99" s="195"/>
      <c r="G99" s="195"/>
      <c r="H99" s="182" t="s">
        <v>97</v>
      </c>
      <c r="I99" s="2">
        <f>SUM(L96:L98)</f>
        <v>0</v>
      </c>
      <c r="J99" s="114" t="s">
        <v>41</v>
      </c>
      <c r="K99" s="114"/>
      <c r="L99" s="123">
        <f>I99</f>
        <v>0</v>
      </c>
    </row>
    <row r="100" spans="1:12">
      <c r="A100" s="183"/>
      <c r="B100" s="204" t="s">
        <v>74</v>
      </c>
      <c r="C100" s="204"/>
      <c r="D100" s="204"/>
      <c r="E100" s="204"/>
      <c r="F100" s="204"/>
      <c r="G100" s="204"/>
      <c r="H100" s="205" t="s">
        <v>150</v>
      </c>
      <c r="I100" s="206"/>
      <c r="J100" s="207">
        <v>0</v>
      </c>
      <c r="K100" s="177">
        <v>0</v>
      </c>
      <c r="L100" s="171">
        <f>(J100/20)*0.05+((K100/20)*0.025)</f>
        <v>0</v>
      </c>
    </row>
    <row r="101" spans="1:12">
      <c r="A101" s="183"/>
      <c r="B101" s="204"/>
      <c r="C101" s="204"/>
      <c r="D101" s="204"/>
      <c r="E101" s="204"/>
      <c r="F101" s="204"/>
      <c r="G101" s="204"/>
      <c r="H101" s="208" t="s">
        <v>151</v>
      </c>
      <c r="I101" s="209"/>
      <c r="J101" s="210">
        <v>0</v>
      </c>
      <c r="K101" s="172">
        <v>0</v>
      </c>
      <c r="L101" s="171">
        <f>(J101/20)*0.1+((K101/20)*0.05)</f>
        <v>0</v>
      </c>
    </row>
    <row r="102" spans="1:12">
      <c r="A102" s="186"/>
      <c r="B102" s="174"/>
      <c r="C102" s="174"/>
      <c r="D102" s="174"/>
      <c r="E102" s="174"/>
      <c r="F102" s="174"/>
      <c r="G102" s="174"/>
      <c r="H102" s="182" t="s">
        <v>98</v>
      </c>
      <c r="I102" s="118">
        <f>SUM(L100:L101)</f>
        <v>0</v>
      </c>
      <c r="J102" s="114" t="s">
        <v>114</v>
      </c>
      <c r="K102" s="114"/>
      <c r="L102" s="123">
        <f>I102</f>
        <v>0</v>
      </c>
    </row>
    <row r="103" spans="1:12">
      <c r="A103" s="211"/>
      <c r="B103" s="212" t="s">
        <v>75</v>
      </c>
      <c r="C103" s="212"/>
      <c r="D103" s="212"/>
      <c r="E103" s="212"/>
      <c r="F103" s="212"/>
      <c r="G103" s="212"/>
      <c r="H103" s="213" t="s">
        <v>42</v>
      </c>
      <c r="I103" s="214"/>
      <c r="J103" s="215">
        <v>0</v>
      </c>
      <c r="K103" s="199">
        <v>0</v>
      </c>
      <c r="L103" s="129">
        <f>(J103/4)*0.2+((K103/4)*0.1)</f>
        <v>0</v>
      </c>
    </row>
    <row r="104" spans="1:12">
      <c r="A104" s="186"/>
      <c r="B104" s="106"/>
      <c r="C104" s="106"/>
      <c r="D104" s="106"/>
      <c r="E104" s="106"/>
      <c r="F104" s="106"/>
      <c r="G104" s="106"/>
      <c r="H104" s="182" t="s">
        <v>99</v>
      </c>
      <c r="I104" s="109">
        <f>L103</f>
        <v>0</v>
      </c>
      <c r="J104" s="114" t="s">
        <v>113</v>
      </c>
      <c r="K104" s="114"/>
      <c r="L104" s="123">
        <f>IF(I104&gt;=2,2,I104)</f>
        <v>0</v>
      </c>
    </row>
    <row r="105" spans="1:12">
      <c r="A105" s="196"/>
      <c r="B105" s="212" t="s">
        <v>76</v>
      </c>
      <c r="C105" s="212"/>
      <c r="D105" s="212"/>
      <c r="E105" s="212"/>
      <c r="F105" s="212"/>
      <c r="G105" s="212"/>
      <c r="H105" s="216" t="s">
        <v>43</v>
      </c>
      <c r="I105" s="217"/>
      <c r="J105" s="218">
        <v>0</v>
      </c>
      <c r="K105" s="199">
        <v>0</v>
      </c>
      <c r="L105" s="129">
        <f>(J105*0.5)+(K105*0.25)</f>
        <v>0</v>
      </c>
    </row>
    <row r="106" spans="1:12">
      <c r="A106" s="173"/>
      <c r="B106" s="106"/>
      <c r="C106" s="106"/>
      <c r="D106" s="106"/>
      <c r="E106" s="106"/>
      <c r="F106" s="106"/>
      <c r="G106" s="106"/>
      <c r="H106" s="182" t="s">
        <v>100</v>
      </c>
      <c r="I106" s="109">
        <f>L105</f>
        <v>0</v>
      </c>
      <c r="J106" s="114" t="s">
        <v>44</v>
      </c>
      <c r="K106" s="114"/>
      <c r="L106" s="123">
        <f>IF(I106&gt;=2,2,I106)</f>
        <v>0</v>
      </c>
    </row>
    <row r="107" spans="1:12" ht="25.5">
      <c r="A107" s="196"/>
      <c r="B107" s="212" t="s">
        <v>127</v>
      </c>
      <c r="C107" s="212"/>
      <c r="D107" s="212"/>
      <c r="E107" s="212"/>
      <c r="F107" s="212"/>
      <c r="G107" s="212"/>
      <c r="H107" s="213" t="s">
        <v>152</v>
      </c>
      <c r="I107" s="214"/>
      <c r="J107" s="215">
        <v>0</v>
      </c>
      <c r="K107" s="199">
        <v>0</v>
      </c>
      <c r="L107" s="129">
        <f>(J107/4)*0.1+(K107/4)*0.05</f>
        <v>0</v>
      </c>
    </row>
    <row r="108" spans="1:12">
      <c r="A108" s="173"/>
      <c r="B108" s="106"/>
      <c r="C108" s="106"/>
      <c r="D108" s="106"/>
      <c r="E108" s="106"/>
      <c r="F108" s="106"/>
      <c r="G108" s="106"/>
      <c r="H108" s="182" t="s">
        <v>101</v>
      </c>
      <c r="I108" s="109">
        <f>L107</f>
        <v>0</v>
      </c>
      <c r="J108" s="114" t="s">
        <v>112</v>
      </c>
      <c r="K108" s="114"/>
      <c r="L108" s="219">
        <f>IF(I108&gt;=1,1,I108)</f>
        <v>0</v>
      </c>
    </row>
    <row r="109" spans="1:12">
      <c r="A109" s="106"/>
      <c r="B109" s="107" t="s">
        <v>128</v>
      </c>
      <c r="C109" s="107"/>
      <c r="D109" s="107"/>
      <c r="E109" s="107"/>
      <c r="F109" s="107"/>
      <c r="G109" s="107"/>
      <c r="H109" s="176" t="s">
        <v>45</v>
      </c>
      <c r="I109" s="118"/>
      <c r="J109" s="220">
        <v>0</v>
      </c>
      <c r="K109" s="177">
        <v>0</v>
      </c>
      <c r="L109" s="169">
        <f>(J109*0.5)+(K109*0.25)</f>
        <v>0</v>
      </c>
    </row>
    <row r="110" spans="1:12">
      <c r="A110" s="106"/>
      <c r="B110" s="107"/>
      <c r="C110" s="107"/>
      <c r="D110" s="107"/>
      <c r="E110" s="107"/>
      <c r="F110" s="107"/>
      <c r="G110" s="107"/>
      <c r="H110" s="179" t="s">
        <v>46</v>
      </c>
      <c r="I110" s="2"/>
      <c r="J110" s="203">
        <v>0</v>
      </c>
      <c r="K110" s="144">
        <v>0</v>
      </c>
      <c r="L110" s="169">
        <f>(J110*0.3)+(K110*0.15)</f>
        <v>0</v>
      </c>
    </row>
    <row r="111" spans="1:12">
      <c r="A111" s="173"/>
      <c r="B111" s="174"/>
      <c r="C111" s="174"/>
      <c r="D111" s="174"/>
      <c r="E111" s="174"/>
      <c r="F111" s="174"/>
      <c r="G111" s="174"/>
      <c r="H111" s="182" t="s">
        <v>102</v>
      </c>
      <c r="I111" s="109">
        <f>SUM(L109:L110)</f>
        <v>0</v>
      </c>
      <c r="J111" s="114" t="s">
        <v>111</v>
      </c>
      <c r="K111" s="114"/>
      <c r="L111" s="221">
        <f>IF(I111&gt;=3,3,I111)</f>
        <v>0</v>
      </c>
    </row>
    <row r="112" spans="1:12" ht="25.5">
      <c r="A112" s="196"/>
      <c r="B112" s="212" t="s">
        <v>77</v>
      </c>
      <c r="C112" s="212"/>
      <c r="D112" s="212"/>
      <c r="E112" s="212"/>
      <c r="F112" s="212"/>
      <c r="G112" s="212"/>
      <c r="H112" s="213" t="s">
        <v>153</v>
      </c>
      <c r="I112" s="155"/>
      <c r="J112" s="198">
        <v>0</v>
      </c>
      <c r="K112" s="199">
        <v>0</v>
      </c>
      <c r="L112" s="129">
        <f>(J112*1)+(K112*0.5)</f>
        <v>0</v>
      </c>
    </row>
    <row r="113" spans="1:14">
      <c r="A113" s="173"/>
      <c r="B113" s="106"/>
      <c r="C113" s="106"/>
      <c r="D113" s="106"/>
      <c r="E113" s="106"/>
      <c r="F113" s="106"/>
      <c r="G113" s="106"/>
      <c r="H113" s="182" t="s">
        <v>103</v>
      </c>
      <c r="I113" s="109">
        <f>SUM(L110:L112)</f>
        <v>0</v>
      </c>
      <c r="J113" s="114" t="s">
        <v>110</v>
      </c>
      <c r="K113" s="114"/>
      <c r="L113" s="123">
        <f>IF(I113&gt;=4,4,I113)</f>
        <v>0</v>
      </c>
    </row>
    <row r="114" spans="1:14">
      <c r="A114" s="196"/>
      <c r="B114" s="212" t="s">
        <v>78</v>
      </c>
      <c r="C114" s="212"/>
      <c r="D114" s="212"/>
      <c r="E114" s="212"/>
      <c r="F114" s="212"/>
      <c r="G114" s="212"/>
      <c r="H114" s="216" t="s">
        <v>47</v>
      </c>
      <c r="I114" s="155"/>
      <c r="J114" s="198">
        <v>0</v>
      </c>
      <c r="K114" s="199">
        <v>0</v>
      </c>
      <c r="L114" s="129">
        <f>(J114*0.5)+(K114*0.25)</f>
        <v>0</v>
      </c>
    </row>
    <row r="115" spans="1:14">
      <c r="A115" s="173"/>
      <c r="B115" s="106"/>
      <c r="C115" s="106"/>
      <c r="D115" s="106"/>
      <c r="E115" s="106"/>
      <c r="F115" s="106"/>
      <c r="G115" s="106"/>
      <c r="H115" s="182" t="s">
        <v>104</v>
      </c>
      <c r="I115" s="109">
        <f>L114</f>
        <v>0</v>
      </c>
      <c r="J115" s="114" t="s">
        <v>109</v>
      </c>
      <c r="K115" s="114"/>
      <c r="L115" s="123">
        <f>IF(I115&gt;=2,2,I115)</f>
        <v>0</v>
      </c>
    </row>
    <row r="116" spans="1:14">
      <c r="A116" s="106"/>
      <c r="B116" s="7" t="s">
        <v>129</v>
      </c>
      <c r="C116" s="8"/>
      <c r="D116" s="8"/>
      <c r="E116" s="8"/>
      <c r="F116" s="8"/>
      <c r="G116" s="9"/>
      <c r="H116" s="222" t="s">
        <v>154</v>
      </c>
      <c r="I116" s="118"/>
      <c r="J116" s="119">
        <v>0</v>
      </c>
      <c r="K116" s="177">
        <v>0</v>
      </c>
      <c r="L116" s="125">
        <f>(J116*10)+(K116*5)</f>
        <v>0</v>
      </c>
    </row>
    <row r="117" spans="1:14">
      <c r="A117" s="106"/>
      <c r="B117" s="10"/>
      <c r="C117" s="11"/>
      <c r="D117" s="11"/>
      <c r="E117" s="11"/>
      <c r="F117" s="11"/>
      <c r="G117" s="12"/>
      <c r="H117" s="223" t="s">
        <v>155</v>
      </c>
      <c r="I117" s="109"/>
      <c r="J117" s="110">
        <v>0</v>
      </c>
      <c r="K117" s="144">
        <v>0</v>
      </c>
      <c r="L117" s="169">
        <f>(J117*20)+(K117*10)</f>
        <v>0</v>
      </c>
    </row>
    <row r="118" spans="1:14">
      <c r="A118" s="106"/>
      <c r="B118" s="10"/>
      <c r="C118" s="11"/>
      <c r="D118" s="11"/>
      <c r="E118" s="11"/>
      <c r="F118" s="11"/>
      <c r="G118" s="12"/>
      <c r="H118" s="223" t="s">
        <v>48</v>
      </c>
      <c r="J118" s="110">
        <v>0</v>
      </c>
      <c r="K118" s="144">
        <v>0</v>
      </c>
      <c r="L118" s="169">
        <f>(J118/180)*0.02+(K118/180)*0.01</f>
        <v>0</v>
      </c>
    </row>
    <row r="119" spans="1:14" ht="25.5">
      <c r="A119" s="106"/>
      <c r="B119" s="13"/>
      <c r="C119" s="14"/>
      <c r="D119" s="14"/>
      <c r="E119" s="14"/>
      <c r="F119" s="14"/>
      <c r="G119" s="15"/>
      <c r="H119" s="225" t="s">
        <v>156</v>
      </c>
      <c r="I119" s="226"/>
      <c r="J119" s="127">
        <v>0</v>
      </c>
      <c r="K119" s="172">
        <v>0</v>
      </c>
      <c r="L119" s="171">
        <f>(J119*0.5)+(K119*0.25)</f>
        <v>0</v>
      </c>
    </row>
    <row r="120" spans="1:14">
      <c r="A120" s="173"/>
      <c r="B120" s="174"/>
      <c r="C120" s="174"/>
      <c r="D120" s="174"/>
      <c r="E120" s="174"/>
      <c r="F120" s="174"/>
      <c r="G120" s="174"/>
      <c r="H120" s="182" t="s">
        <v>105</v>
      </c>
      <c r="I120" s="109">
        <f>SUM(L116:L119)</f>
        <v>0</v>
      </c>
      <c r="J120" s="114" t="s">
        <v>108</v>
      </c>
      <c r="K120" s="114"/>
      <c r="L120" s="123">
        <f>I120</f>
        <v>0</v>
      </c>
    </row>
    <row r="121" spans="1:14">
      <c r="A121" s="106"/>
      <c r="B121" s="192" t="s">
        <v>79</v>
      </c>
      <c r="C121" s="192"/>
      <c r="D121" s="192"/>
      <c r="E121" s="192"/>
      <c r="F121" s="192"/>
      <c r="G121" s="192"/>
      <c r="H121" s="227" t="s">
        <v>158</v>
      </c>
      <c r="I121" s="228"/>
      <c r="J121" s="119">
        <v>0</v>
      </c>
      <c r="K121" s="177">
        <v>0</v>
      </c>
      <c r="L121" s="125">
        <f>(J121*0.02)+(K121*0.01)</f>
        <v>0</v>
      </c>
    </row>
    <row r="122" spans="1:14" ht="25.5">
      <c r="A122" s="106"/>
      <c r="B122" s="192"/>
      <c r="C122" s="192"/>
      <c r="D122" s="192"/>
      <c r="E122" s="192"/>
      <c r="F122" s="192"/>
      <c r="G122" s="192"/>
      <c r="H122" s="225" t="s">
        <v>157</v>
      </c>
      <c r="I122" s="2"/>
      <c r="J122" s="127">
        <v>0</v>
      </c>
      <c r="K122" s="172">
        <v>0</v>
      </c>
      <c r="L122" s="171">
        <f>(J122*3)+(K122*1.5)</f>
        <v>0</v>
      </c>
    </row>
    <row r="123" spans="1:14">
      <c r="A123" s="173"/>
      <c r="B123" s="195"/>
      <c r="C123" s="195"/>
      <c r="D123" s="195"/>
      <c r="E123" s="195"/>
      <c r="F123" s="195"/>
      <c r="G123" s="195"/>
      <c r="H123" s="182" t="s">
        <v>106</v>
      </c>
      <c r="I123" s="109">
        <f>SUM(L121:L122)</f>
        <v>0</v>
      </c>
      <c r="J123" s="114" t="s">
        <v>107</v>
      </c>
      <c r="K123" s="114"/>
      <c r="L123" s="123">
        <f>IF(I123&gt;=3,3,I123)</f>
        <v>0</v>
      </c>
    </row>
    <row r="124" spans="1:14">
      <c r="A124" s="229"/>
      <c r="B124" s="230"/>
      <c r="C124" s="230"/>
      <c r="D124" s="230"/>
      <c r="E124" s="230"/>
      <c r="F124" s="230"/>
      <c r="G124" s="230"/>
      <c r="H124" s="231"/>
      <c r="I124" s="232"/>
      <c r="J124" s="233" t="s">
        <v>115</v>
      </c>
      <c r="K124" s="233"/>
      <c r="L124" s="234">
        <f>SUM(L123,L120,L115,L113,L111,L108,L106,L104,L102,L99,L95,L93,L90,L86,L83,L80,L72,L69,L64,L59,L55)</f>
        <v>0</v>
      </c>
      <c r="M124" s="235"/>
      <c r="N124" s="236"/>
    </row>
    <row r="125" spans="1:14">
      <c r="A125" s="25"/>
      <c r="B125" s="237" t="s">
        <v>117</v>
      </c>
      <c r="C125" s="238"/>
      <c r="D125" s="238"/>
      <c r="E125" s="238"/>
      <c r="F125" s="238"/>
      <c r="G125" s="239"/>
      <c r="H125" s="240">
        <f>L24</f>
        <v>0</v>
      </c>
      <c r="I125" s="27"/>
      <c r="J125" s="241"/>
      <c r="K125" s="241"/>
      <c r="L125" s="242"/>
    </row>
    <row r="126" spans="1:14">
      <c r="A126" s="25"/>
      <c r="B126" s="243" t="s">
        <v>172</v>
      </c>
      <c r="C126" s="244"/>
      <c r="D126" s="244"/>
      <c r="E126" s="244"/>
      <c r="F126" s="244"/>
      <c r="G126" s="245"/>
      <c r="H126" s="240">
        <f>L41</f>
        <v>0</v>
      </c>
      <c r="I126" s="27"/>
      <c r="J126" s="36"/>
      <c r="K126" s="36"/>
      <c r="L126" s="242"/>
    </row>
    <row r="127" spans="1:14">
      <c r="A127" s="25"/>
      <c r="B127" s="243" t="s">
        <v>167</v>
      </c>
      <c r="C127" s="244"/>
      <c r="D127" s="244"/>
      <c r="E127" s="244"/>
      <c r="F127" s="244"/>
      <c r="G127" s="245"/>
      <c r="H127" s="240">
        <f>L46</f>
        <v>0</v>
      </c>
      <c r="I127" s="27"/>
      <c r="J127" s="26"/>
      <c r="K127" s="26"/>
      <c r="L127" s="242"/>
    </row>
    <row r="128" spans="1:14">
      <c r="A128" s="25"/>
      <c r="B128" s="243" t="s">
        <v>168</v>
      </c>
      <c r="C128" s="244"/>
      <c r="D128" s="244"/>
      <c r="E128" s="244"/>
      <c r="F128" s="244"/>
      <c r="G128" s="245"/>
      <c r="H128" s="240">
        <f>L124</f>
        <v>0</v>
      </c>
      <c r="I128" s="27"/>
      <c r="J128" s="26"/>
      <c r="K128" s="26"/>
      <c r="L128" s="242"/>
    </row>
    <row r="129" spans="1:12">
      <c r="A129" s="246"/>
      <c r="B129" s="247"/>
      <c r="C129" s="247"/>
      <c r="D129" s="247"/>
      <c r="E129" s="248" t="s">
        <v>118</v>
      </c>
      <c r="F129" s="248"/>
      <c r="G129" s="249"/>
      <c r="H129" s="250">
        <f>SUM(H125:H128)</f>
        <v>0</v>
      </c>
      <c r="I129" s="251"/>
      <c r="J129" s="247"/>
      <c r="K129" s="247"/>
      <c r="L129" s="252"/>
    </row>
    <row r="130" spans="1:12">
      <c r="A130" s="253"/>
      <c r="B130" s="254"/>
      <c r="C130" s="254"/>
      <c r="D130" s="254"/>
      <c r="E130" s="255"/>
      <c r="F130" s="255"/>
      <c r="G130" s="255"/>
      <c r="H130" s="254"/>
      <c r="I130" s="256"/>
      <c r="J130" s="253"/>
      <c r="K130" s="253"/>
      <c r="L130" s="257"/>
    </row>
  </sheetData>
  <sheetProtection selectLockedCells="1" selectUnlockedCells="1"/>
  <mergeCells count="134">
    <mergeCell ref="E129:G129"/>
    <mergeCell ref="A121:A122"/>
    <mergeCell ref="B121:G122"/>
    <mergeCell ref="B123:G123"/>
    <mergeCell ref="B124:G124"/>
    <mergeCell ref="B126:G126"/>
    <mergeCell ref="A116:A119"/>
    <mergeCell ref="B120:G120"/>
    <mergeCell ref="J120:K120"/>
    <mergeCell ref="B116:G119"/>
    <mergeCell ref="B125:G125"/>
    <mergeCell ref="J125:K125"/>
    <mergeCell ref="J123:K123"/>
    <mergeCell ref="B127:G127"/>
    <mergeCell ref="B128:G128"/>
    <mergeCell ref="B111:G111"/>
    <mergeCell ref="J111:K111"/>
    <mergeCell ref="B112:G112"/>
    <mergeCell ref="B113:G113"/>
    <mergeCell ref="J113:K113"/>
    <mergeCell ref="B114:G114"/>
    <mergeCell ref="J124:K124"/>
    <mergeCell ref="B115:G115"/>
    <mergeCell ref="J115:K115"/>
    <mergeCell ref="B104:G104"/>
    <mergeCell ref="J104:K104"/>
    <mergeCell ref="B105:G105"/>
    <mergeCell ref="B106:G106"/>
    <mergeCell ref="J106:K106"/>
    <mergeCell ref="B107:G107"/>
    <mergeCell ref="B108:G108"/>
    <mergeCell ref="J108:K108"/>
    <mergeCell ref="A109:A110"/>
    <mergeCell ref="B109:G110"/>
    <mergeCell ref="A96:A98"/>
    <mergeCell ref="B96:G98"/>
    <mergeCell ref="B99:G99"/>
    <mergeCell ref="J99:K99"/>
    <mergeCell ref="A100:A101"/>
    <mergeCell ref="B100:G101"/>
    <mergeCell ref="B102:G102"/>
    <mergeCell ref="J102:K102"/>
    <mergeCell ref="B103:G103"/>
    <mergeCell ref="B90:G90"/>
    <mergeCell ref="J90:K90"/>
    <mergeCell ref="A91:A92"/>
    <mergeCell ref="B91:G92"/>
    <mergeCell ref="B93:G93"/>
    <mergeCell ref="J93:K93"/>
    <mergeCell ref="B94:G94"/>
    <mergeCell ref="B95:G95"/>
    <mergeCell ref="J95:K95"/>
    <mergeCell ref="A81:A82"/>
    <mergeCell ref="B81:G82"/>
    <mergeCell ref="B83:G83"/>
    <mergeCell ref="J83:K83"/>
    <mergeCell ref="A84:A85"/>
    <mergeCell ref="B84:G85"/>
    <mergeCell ref="B86:G86"/>
    <mergeCell ref="J86:K86"/>
    <mergeCell ref="A87:A89"/>
    <mergeCell ref="B87:G89"/>
    <mergeCell ref="B69:G69"/>
    <mergeCell ref="J69:K69"/>
    <mergeCell ref="A70:A71"/>
    <mergeCell ref="B70:G71"/>
    <mergeCell ref="B72:G72"/>
    <mergeCell ref="J72:K72"/>
    <mergeCell ref="A73:A79"/>
    <mergeCell ref="B73:G79"/>
    <mergeCell ref="B80:G80"/>
    <mergeCell ref="J80:K80"/>
    <mergeCell ref="A56:A58"/>
    <mergeCell ref="B56:G58"/>
    <mergeCell ref="B59:G59"/>
    <mergeCell ref="J59:K59"/>
    <mergeCell ref="A60:A63"/>
    <mergeCell ref="B60:G63"/>
    <mergeCell ref="B64:G64"/>
    <mergeCell ref="J64:K64"/>
    <mergeCell ref="A65:A68"/>
    <mergeCell ref="B65:G68"/>
    <mergeCell ref="A43:A45"/>
    <mergeCell ref="J45:K45"/>
    <mergeCell ref="J46:K46"/>
    <mergeCell ref="A47:A48"/>
    <mergeCell ref="B47:L48"/>
    <mergeCell ref="A49:A54"/>
    <mergeCell ref="B49:G54"/>
    <mergeCell ref="B55:G55"/>
    <mergeCell ref="J55:K55"/>
    <mergeCell ref="A28:A29"/>
    <mergeCell ref="B28:G29"/>
    <mergeCell ref="J29:K29"/>
    <mergeCell ref="A30:A33"/>
    <mergeCell ref="B30:G33"/>
    <mergeCell ref="J33:K33"/>
    <mergeCell ref="A34:A39"/>
    <mergeCell ref="B34:G39"/>
    <mergeCell ref="B40:G40"/>
    <mergeCell ref="J40:K40"/>
    <mergeCell ref="A20:A23"/>
    <mergeCell ref="B20:H20"/>
    <mergeCell ref="B21:H21"/>
    <mergeCell ref="B22:H22"/>
    <mergeCell ref="B23:H23"/>
    <mergeCell ref="C12:H12"/>
    <mergeCell ref="A1:A4"/>
    <mergeCell ref="B1:L4"/>
    <mergeCell ref="A6:L7"/>
    <mergeCell ref="B8:K8"/>
    <mergeCell ref="I10:L10"/>
    <mergeCell ref="I11:L11"/>
    <mergeCell ref="D10:G10"/>
    <mergeCell ref="I12:L12"/>
    <mergeCell ref="D14:K15"/>
    <mergeCell ref="J20:K20"/>
    <mergeCell ref="J21:K21"/>
    <mergeCell ref="J22:K22"/>
    <mergeCell ref="J23:K23"/>
    <mergeCell ref="J17:K17"/>
    <mergeCell ref="B19:H19"/>
    <mergeCell ref="B17:H17"/>
    <mergeCell ref="B42:G42"/>
    <mergeCell ref="B43:G44"/>
    <mergeCell ref="B45:G45"/>
    <mergeCell ref="J24:K24"/>
    <mergeCell ref="J18:K18"/>
    <mergeCell ref="J19:K19"/>
    <mergeCell ref="B24:H24"/>
    <mergeCell ref="B25:G25"/>
    <mergeCell ref="B27:G27"/>
    <mergeCell ref="B41:H41"/>
    <mergeCell ref="J41:K41"/>
  </mergeCells>
  <pageMargins left="0.39370078740157483" right="0.39370078740157483" top="0.31496062992125984" bottom="0.31496062992125984" header="0.51181102362204722" footer="0.51181102362204722"/>
  <pageSetup paperSize="9" scale="75" firstPageNumber="0" orientation="landscape" horizontalDpi="300" verticalDpi="300" r:id="rId1"/>
  <headerFooter alignWithMargins="0"/>
  <ignoredErrors>
    <ignoredError sqref="L100 L118" unlockedFormula="1"/>
    <ignoredError sqref="L10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candidato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PREC Pró-Reitor</dc:creator>
  <cp:lastModifiedBy>CPA</cp:lastModifiedBy>
  <cp:lastPrinted>2013-06-18T13:57:53Z</cp:lastPrinted>
  <dcterms:created xsi:type="dcterms:W3CDTF">2013-03-12T12:20:16Z</dcterms:created>
  <dcterms:modified xsi:type="dcterms:W3CDTF">2018-03-29T17:04:10Z</dcterms:modified>
</cp:coreProperties>
</file>