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tyles.xml" ContentType="application/vnd.openxmlformats-officedocument.spreadsheetml.styles+xml"/>
  <Override PartName="/xl/charts/style2.xml" ContentType="application/vnd.ms-office.chartstyle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olors2.xml" ContentType="application/vnd.ms-office.chartcolorstyle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5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4"/>
  </bookViews>
  <sheets>
    <sheet name="2012" sheetId="1" state="visible" r:id="rId3"/>
    <sheet name="2013" sheetId="2" state="visible" r:id="rId4"/>
    <sheet name="2014" sheetId="3" state="visible" r:id="rId5"/>
    <sheet name="2015" sheetId="4" state="visible" r:id="rId6"/>
    <sheet name="2016" sheetId="5" state="visible" r:id="rId7"/>
    <sheet name="2017" sheetId="6" state="visible" r:id="rId8"/>
    <sheet name="2018" sheetId="7" state="visible" r:id="rId9"/>
    <sheet name="2019" sheetId="8" state="visible" r:id="rId10"/>
    <sheet name="2020" sheetId="9" state="visible" r:id="rId11"/>
    <sheet name="2021" sheetId="10" state="visible" r:id="rId12"/>
    <sheet name="2022" sheetId="11" state="visible" r:id="rId13"/>
    <sheet name="2023" sheetId="12" state="visible" r:id="rId14"/>
    <sheet name="2024" sheetId="13" state="visible" r:id="rId15"/>
    <sheet name="2025" sheetId="14" state="visible" r:id="rId16"/>
    <sheet name="Gráfico" sheetId="15" state="visible" r:id="rId17"/>
    <sheet name="HISTORICO" sheetId="16" state="visible" r:id="rId18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<sst xmlns="http://schemas.openxmlformats.org/spreadsheetml/2006/main" count="246" uniqueCount="20">
  <si>
    <t xml:space="preserve">Campus Anglo</t>
  </si>
  <si>
    <t xml:space="preserve">Mês</t>
  </si>
  <si>
    <t xml:space="preserve">Fatura Total (R$)</t>
  </si>
  <si>
    <t xml:space="preserve">Consumo Ativo (kWh)</t>
  </si>
  <si>
    <t xml:space="preserve">Janeiro</t>
  </si>
  <si>
    <t xml:space="preserve">Fevereiro</t>
  </si>
  <si>
    <t xml:space="preserve">Março</t>
  </si>
  <si>
    <t xml:space="preserve">Abril</t>
  </si>
  <si>
    <t xml:space="preserve">Maio</t>
  </si>
  <si>
    <t xml:space="preserve">Junho</t>
  </si>
  <si>
    <t xml:space="preserve">Julho</t>
  </si>
  <si>
    <t xml:space="preserve">Agosto</t>
  </si>
  <si>
    <t xml:space="preserve">Setembro</t>
  </si>
  <si>
    <t xml:space="preserve">Outubro</t>
  </si>
  <si>
    <t xml:space="preserve">Novembro</t>
  </si>
  <si>
    <t xml:space="preserve">Dezembro</t>
  </si>
  <si>
    <t xml:space="preserve">Total</t>
  </si>
  <si>
    <t xml:space="preserve">Ano</t>
  </si>
  <si>
    <t xml:space="preserve">Total em dinheiro (R$)</t>
  </si>
  <si>
    <t xml:space="preserve">Total em consumo (kWh)</t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</si>
</sst>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_(* #,##0.00_);_(* \(#,##0.00\);_(* \-??_);_(@_)"/>
    <numFmt numFmtId="166" formatCode="#,##0.00"/>
    <numFmt numFmtId="167" formatCode="#,##0"/>
    <numFmt numFmtId="168" formatCode="0.00"/>
    <numFmt numFmtId="169" formatCode="&quot;R$ &quot;#,##0.00"/>
    <numFmt numFmtId="170" formatCode="mmm/yy"/>
  </numFmts>
  <fonts count="20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theme="1"/>
      <name val="Tw Cen MT"/>
      <family val="2"/>
      <charset val="1"/>
    </font>
    <font>
      <sz val="11"/>
      <color theme="1"/>
      <name val="Berlin Sans FB"/>
      <family val="2"/>
      <charset val="1"/>
    </font>
    <font>
      <sz val="36"/>
      <color theme="1"/>
      <name val="Berlin Sans FB"/>
      <family val="2"/>
      <charset val="1"/>
    </font>
    <font>
      <sz val="16"/>
      <color theme="1"/>
      <name val="Calibri"/>
      <family val="2"/>
      <charset val="1"/>
    </font>
    <font>
      <sz val="14"/>
      <color theme="1"/>
      <name val="Berlin Sans FB"/>
      <family val="2"/>
      <charset val="1"/>
    </font>
    <font>
      <b val="true"/>
      <sz val="14"/>
      <color theme="1"/>
      <name val="Calibri"/>
      <family val="2"/>
      <charset val="1"/>
    </font>
    <font>
      <sz val="12"/>
      <color theme="1"/>
      <name val="Calibri"/>
      <family val="2"/>
      <charset val="1"/>
    </font>
    <font>
      <b val="true"/>
      <sz val="12"/>
      <color rgb="FFFF0000"/>
      <name val="Calibri"/>
      <family val="2"/>
      <charset val="1"/>
    </font>
    <font>
      <b val="true"/>
      <sz val="11"/>
      <color rgb="FF000000"/>
      <name val="Calibri"/>
      <family val="2"/>
    </font>
    <font>
      <b val="true"/>
      <sz val="9"/>
      <color rgb="FF000000"/>
      <name val="Tw Cen MT"/>
      <family val="2"/>
    </font>
    <font>
      <sz val="10"/>
      <color rgb="FF000000"/>
      <name val="Calibri"/>
      <family val="2"/>
    </font>
    <font>
      <b val="true"/>
      <sz val="11"/>
      <color rgb="FF666666"/>
      <name val="Tw Cen MT"/>
      <family val="2"/>
      <charset val="1"/>
    </font>
    <font>
      <sz val="36"/>
      <color theme="1"/>
      <name val="Tw Cen MT"/>
      <family val="2"/>
      <charset val="1"/>
    </font>
    <font>
      <sz val="11"/>
      <color rgb="FFFF0000"/>
      <name val="Tw Cen MT"/>
      <family val="2"/>
      <charset val="1"/>
    </font>
    <font>
      <sz val="14"/>
      <color theme="1"/>
      <name val="Tw Cen MT"/>
      <family val="2"/>
      <charset val="1"/>
    </font>
    <font>
      <b val="true"/>
      <sz val="10"/>
      <color rgb="FF000000"/>
      <name val="Tw Cen MT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rgb="FFFF9900"/>
      </patternFill>
    </fill>
    <fill>
      <patternFill patternType="solid">
        <fgColor theme="0" tint="-0.05"/>
        <bgColor rgb="FFFFFFCC"/>
      </patternFill>
    </fill>
  </fills>
  <borders count="10">
    <border diagonalUp="false" diagonalDown="false">
      <left/>
      <right/>
      <top/>
      <bottom/>
      <diagonal/>
    </border>
    <border diagonalUp="false" diagonalDown="false">
      <left style="medium"/>
      <right style="medium"/>
      <top style="medium"/>
      <bottom style="double"/>
      <diagonal/>
    </border>
    <border diagonalUp="false" diagonalDown="false">
      <left style="medium"/>
      <right/>
      <top/>
      <bottom/>
      <diagonal/>
    </border>
    <border diagonalUp="false" diagonalDown="false">
      <left/>
      <right style="medium"/>
      <top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/>
      <right/>
      <top/>
      <bottom style="medium"/>
      <diagonal/>
    </border>
    <border diagonalUp="false" diagonalDown="false">
      <left/>
      <right style="medium"/>
      <top/>
      <bottom style="medium"/>
      <diagonal/>
    </border>
    <border diagonalUp="false" diagonalDown="false">
      <left style="medium"/>
      <right/>
      <top style="medium"/>
      <bottom/>
      <diagonal/>
    </border>
    <border diagonalUp="false" diagonalDown="false">
      <left/>
      <right/>
      <top style="medium"/>
      <bottom/>
      <diagonal/>
    </border>
    <border diagonalUp="false" diagonalDown="false">
      <left/>
      <right style="medium"/>
      <top style="medium"/>
      <bottom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5" fontId="0" fillId="0" borderId="0" applyFont="true" applyBorder="false" applyAlignment="true" applyProtection="false">
      <alignment horizontal="general" vertical="bottom" textRotation="0" wrapText="false" indent="0" shrinkToFit="false"/>
    </xf>
  </cellStyleXfs>
  <cellXfs count="5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7" fillId="2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9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9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0" fillId="3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10" fillId="3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7" fontId="10" fillId="3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10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7" fontId="1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1" fillId="0" borderId="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11" fillId="0" borderId="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7" fontId="11" fillId="0" borderId="6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9" fillId="3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9" fillId="3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7" fontId="9" fillId="3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9" fillId="3" borderId="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9" fillId="3" borderId="8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7" fontId="9" fillId="3" borderId="9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1" fillId="0" borderId="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0" borderId="6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8" fontId="10" fillId="3" borderId="5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7" fontId="10" fillId="3" borderId="6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8" fontId="10" fillId="0" borderId="5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7" fontId="10" fillId="0" borderId="6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9" fontId="10" fillId="0" borderId="5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9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70" fontId="1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6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7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8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6" fontId="10" fillId="3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0" fillId="0" borderId="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9" fontId="10" fillId="0" borderId="8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7" fontId="10" fillId="0" borderId="9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9" fontId="10" fillId="3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9" fontId="10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0" fillId="3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9" fontId="10" fillId="3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7" fontId="10" fillId="3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0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9" fontId="10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7" fontId="10" fillId="0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0" fillId="3" borderId="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9" fontId="10" fillId="3" borderId="5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7" fontId="10" fillId="3" borderId="6" xfId="0" applyFont="true" applyBorder="true" applyAlignment="true" applyProtection="true">
      <alignment horizontal="center" vertical="center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Vírgula 3" xfId="20"/>
  </cellStyles>
  <colors>
    <indexedColors>
      <rgbColor rgb="FF000000"/>
      <rgbColor rgb="FFF2F2F2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D9D9D9"/>
      <rgbColor rgb="FF878787"/>
      <rgbColor rgb="FF9999FF"/>
      <rgbColor rgb="FF993366"/>
      <rgbColor rgb="FFFFFFCC"/>
      <rgbColor rgb="FFCCFFFF"/>
      <rgbColor rgb="FF660066"/>
      <rgbColor rgb="FFFF8080"/>
      <rgbColor rgb="FF0066CC"/>
      <rgbColor rgb="FFC6D9F1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000"/>
      <rgbColor rgb="FFFF9900"/>
      <rgbColor rgb="FFFF6600"/>
      <rgbColor rgb="FF666666"/>
      <rgbColor rgb="FFA6A6A6"/>
      <rgbColor rgb="FF10243E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worksheet" Target="worksheets/sheet9.xml"/><Relationship Id="rId12" Type="http://schemas.openxmlformats.org/officeDocument/2006/relationships/worksheet" Target="worksheets/sheet10.xml"/><Relationship Id="rId13" Type="http://schemas.openxmlformats.org/officeDocument/2006/relationships/worksheet" Target="worksheets/sheet11.xml"/><Relationship Id="rId14" Type="http://schemas.openxmlformats.org/officeDocument/2006/relationships/worksheet" Target="worksheets/sheet12.xml"/><Relationship Id="rId15" Type="http://schemas.openxmlformats.org/officeDocument/2006/relationships/worksheet" Target="worksheets/sheet13.xml"/><Relationship Id="rId16" Type="http://schemas.openxmlformats.org/officeDocument/2006/relationships/worksheet" Target="worksheets/sheet14.xml"/><Relationship Id="rId17" Type="http://schemas.openxmlformats.org/officeDocument/2006/relationships/worksheet" Target="worksheets/sheet15.xml"/><Relationship Id="rId18" Type="http://schemas.openxmlformats.org/officeDocument/2006/relationships/worksheet" Target="worksheets/sheet16.xml"/><Relationship Id="rId19" Type="http://schemas.openxmlformats.org/officeDocument/2006/relationships/sharedStrings" Target="sharedStrings.xml"/>
</Relationships>
</file>

<file path=xl/charts/_rels/chart1.xml.rels><?xml version="1.0" encoding="UTF-8"?>
<Relationships xmlns="http://schemas.openxmlformats.org/package/2006/relationships"><Relationship Id="rId1" Type="http://schemas.microsoft.com/office/2011/relationships/chartStyle" Target="style1.xml"/><Relationship Id="rId2" Type="http://schemas.microsoft.com/office/2011/relationships/chartColorStyle" Target="colors1.xml"/>
</Relationships>
</file>

<file path=xl/charts/_rels/chart2.xml.rels><?xml version="1.0" encoding="UTF-8"?>
<Relationships xmlns="http://schemas.openxmlformats.org/package/2006/relationships"><Relationship Id="rId1" Type="http://schemas.microsoft.com/office/2011/relationships/chartStyle" Target="style2.xml"/><Relationship Id="rId2" Type="http://schemas.microsoft.com/office/2011/relationships/chartColorStyle" Target="colors2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style val="2"/>
  <c:chart>
    <c:autoTitleDeleted val="1"/>
    <c:plotArea>
      <c:layout>
        <c:manualLayout>
          <c:layoutTarget val="inner"/>
          <c:xMode val="edge"/>
          <c:yMode val="edge"/>
          <c:x val="0.0280552024695842"/>
          <c:y val="0.0563817267572483"/>
          <c:w val="0.96000544761213"/>
          <c:h val="0.784101850861239"/>
        </c:manualLayout>
      </c:layout>
      <c:lineChart>
        <c:grouping val="standard"/>
        <c:varyColors val="0"/>
        <c:ser>
          <c:idx val="0"/>
          <c:order val="0"/>
          <c:tx>
            <c:strRef>
              <c:f>Gráfico!$C$5</c:f>
              <c:strCache>
                <c:ptCount val="1"/>
                <c:pt idx="0">
                  <c:v>Fatura Total (R$)</c:v>
                </c:pt>
              </c:strCache>
            </c:strRef>
          </c:tx>
          <c:spPr>
            <a:solidFill>
              <a:srgbClr val="10243E"/>
            </a:solidFill>
            <a:ln cap="rnd" w="28440">
              <a:solidFill>
                <a:schemeClr val="dk2">
                  <a:lumMod val="50000"/>
                </a:schemeClr>
              </a:solidFill>
              <a:round/>
            </a:ln>
          </c:spPr>
          <c:marker>
            <c:symbol val="diamond"/>
            <c:size val="7"/>
            <c:spPr>
              <a:solidFill>
                <a:srgbClr val="10243E"/>
              </a:solidFill>
            </c:spPr>
          </c:marker>
          <c:dPt>
            <c:idx val="0"/>
            <c:marker>
              <c:symbol val="diamond"/>
              <c:size val="7"/>
              <c:spPr>
                <a:solidFill>
                  <a:srgbClr val="10243E"/>
                </a:solidFill>
              </c:spPr>
            </c:marker>
          </c:dPt>
          <c:dPt>
            <c:idx val="1"/>
            <c:marker>
              <c:symbol val="diamond"/>
              <c:size val="7"/>
              <c:spPr>
                <a:solidFill>
                  <a:srgbClr val="10243E"/>
                </a:solidFill>
              </c:spPr>
            </c:marker>
          </c:dPt>
          <c:dPt>
            <c:idx val="2"/>
            <c:marker>
              <c:symbol val="diamond"/>
              <c:size val="7"/>
              <c:spPr>
                <a:solidFill>
                  <a:srgbClr val="10243E"/>
                </a:solidFill>
              </c:spPr>
            </c:marker>
          </c:dPt>
          <c:dPt>
            <c:idx val="3"/>
            <c:marker>
              <c:symbol val="diamond"/>
              <c:size val="7"/>
              <c:spPr>
                <a:solidFill>
                  <a:srgbClr val="10243E"/>
                </a:solidFill>
              </c:spPr>
            </c:marker>
          </c:dPt>
          <c:dPt>
            <c:idx val="4"/>
            <c:marker>
              <c:symbol val="diamond"/>
              <c:size val="7"/>
              <c:spPr>
                <a:solidFill>
                  <a:srgbClr val="10243E"/>
                </a:solidFill>
              </c:spPr>
            </c:marker>
          </c:dPt>
          <c:dPt>
            <c:idx val="5"/>
            <c:marker>
              <c:symbol val="diamond"/>
              <c:size val="7"/>
              <c:spPr>
                <a:solidFill>
                  <a:srgbClr val="10243E"/>
                </a:solidFill>
              </c:spPr>
            </c:marker>
          </c:dPt>
          <c:dPt>
            <c:idx val="6"/>
            <c:marker>
              <c:symbol val="diamond"/>
              <c:size val="7"/>
              <c:spPr>
                <a:solidFill>
                  <a:srgbClr val="10243E"/>
                </a:solidFill>
              </c:spPr>
            </c:marker>
          </c:dPt>
          <c:dPt>
            <c:idx val="7"/>
            <c:marker>
              <c:symbol val="diamond"/>
              <c:size val="7"/>
              <c:spPr>
                <a:solidFill>
                  <a:srgbClr val="10243E"/>
                </a:solidFill>
              </c:spPr>
            </c:marker>
          </c:dPt>
          <c:dPt>
            <c:idx val="8"/>
            <c:marker>
              <c:symbol val="diamond"/>
              <c:size val="7"/>
              <c:spPr>
                <a:solidFill>
                  <a:srgbClr val="10243E"/>
                </a:solidFill>
              </c:spPr>
            </c:marker>
          </c:dPt>
          <c:dPt>
            <c:idx val="9"/>
            <c:marker>
              <c:symbol val="diamond"/>
              <c:size val="7"/>
              <c:spPr>
                <a:solidFill>
                  <a:srgbClr val="10243E"/>
                </a:solidFill>
              </c:spPr>
            </c:marker>
          </c:dPt>
          <c:dPt>
            <c:idx val="10"/>
            <c:marker>
              <c:symbol val="diamond"/>
              <c:size val="7"/>
              <c:spPr>
                <a:solidFill>
                  <a:srgbClr val="10243E"/>
                </a:solidFill>
              </c:spPr>
            </c:marker>
          </c:dPt>
          <c:dPt>
            <c:idx val="11"/>
            <c:marker>
              <c:symbol val="diamond"/>
              <c:size val="7"/>
              <c:spPr>
                <a:solidFill>
                  <a:srgbClr val="10243E"/>
                </a:solidFill>
              </c:spPr>
            </c:marker>
          </c:dPt>
          <c:dLbls>
            <c:dLbl>
              <c:idx val="0"/>
              <c:layout>
                <c:manualLayout>
                  <c:x val="-0.0688863600261517"/>
                  <c:y val="0.0439831201011282"/>
                </c:manualLayout>
              </c:layout>
              <c:numFmt formatCode="&quot;R$ &quot;#,##0.00" sourceLinked="1"/>
              <c:txPr>
                <a:bodyPr wrap="square"/>
                <a:lstStyle/>
                <a:p>
                  <a:pPr>
                    <a:defRPr sz="11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1"/>
              <c:layout>
                <c:manualLayout>
                  <c:x val="-0.0730488360506528"/>
                  <c:y val="0.0458251408223438"/>
                </c:manualLayout>
              </c:layout>
              <c:numFmt formatCode="&quot;R$ &quot;#,##0.00" sourceLinked="1"/>
              <c:txPr>
                <a:bodyPr wrap="square"/>
                <a:lstStyle/>
                <a:p>
                  <a:pPr>
                    <a:defRPr sz="11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2"/>
              <c:layout>
                <c:manualLayout>
                  <c:x val="-0.0548491334154615"/>
                  <c:y val="0.0548310816501931"/>
                </c:manualLayout>
              </c:layout>
              <c:numFmt formatCode="&quot;R$ &quot;#,##0.00" sourceLinked="1"/>
              <c:txPr>
                <a:bodyPr wrap="square"/>
                <a:lstStyle/>
                <a:p>
                  <a:pPr>
                    <a:defRPr sz="11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3"/>
              <c:layout>
                <c:manualLayout>
                  <c:x val="-0.0562338823449141"/>
                  <c:y val="0.0471211308466995"/>
                </c:manualLayout>
              </c:layout>
              <c:numFmt formatCode="&quot;R$ &quot;#,##0.00" sourceLinked="1"/>
              <c:txPr>
                <a:bodyPr wrap="square"/>
                <a:lstStyle/>
                <a:p>
                  <a:pPr>
                    <a:defRPr sz="11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4"/>
              <c:layout>
                <c:manualLayout>
                  <c:x val="-0.0422512351782116"/>
                  <c:y val="0.0811007558518204"/>
                </c:manualLayout>
              </c:layout>
              <c:numFmt formatCode="&quot;R$ &quot;#,##0.00" sourceLinked="1"/>
              <c:txPr>
                <a:bodyPr wrap="square"/>
                <a:lstStyle/>
                <a:p>
                  <a:pPr>
                    <a:defRPr sz="11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5"/>
              <c:layout>
                <c:manualLayout>
                  <c:x val="-0.0692244517185389"/>
                  <c:y val="0.0847151323843496"/>
                </c:manualLayout>
              </c:layout>
              <c:numFmt formatCode="&quot;R$ &quot;#,##0.00" sourceLinked="1"/>
              <c:txPr>
                <a:bodyPr wrap="square"/>
                <a:lstStyle/>
                <a:p>
                  <a:pPr>
                    <a:defRPr sz="11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6"/>
              <c:layout>
                <c:manualLayout>
                  <c:x val="-0.0502304637404449"/>
                  <c:y val="0.0525340656566983"/>
                </c:manualLayout>
              </c:layout>
              <c:numFmt formatCode="&quot;R$ &quot;#,##0.00" sourceLinked="1"/>
              <c:txPr>
                <a:bodyPr wrap="square"/>
                <a:lstStyle/>
                <a:p>
                  <a:pPr>
                    <a:defRPr sz="11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7"/>
              <c:layout>
                <c:manualLayout>
                  <c:x val="-0.0522893800307905"/>
                  <c:y val="-0.040048576760802"/>
                </c:manualLayout>
              </c:layout>
              <c:numFmt formatCode="&quot;R$ &quot;#,##0.00" sourceLinked="1"/>
              <c:txPr>
                <a:bodyPr wrap="square"/>
                <a:lstStyle/>
                <a:p>
                  <a:pPr>
                    <a:defRPr sz="11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8"/>
              <c:layout>
                <c:manualLayout>
                  <c:x val="-0.0564693648169425"/>
                  <c:y val="0.0406591995201933"/>
                </c:manualLayout>
              </c:layout>
              <c:numFmt formatCode="&quot;R$ &quot;#,##0.00" sourceLinked="1"/>
              <c:txPr>
                <a:bodyPr wrap="square"/>
                <a:lstStyle/>
                <a:p>
                  <a:pPr>
                    <a:defRPr sz="11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9"/>
              <c:layout>
                <c:manualLayout>
                  <c:x val="-0.0565164414049151"/>
                  <c:y val="0.0518709387827184"/>
                </c:manualLayout>
              </c:layout>
              <c:numFmt formatCode="&quot;R$ &quot;#,##0.00" sourceLinked="1"/>
              <c:txPr>
                <a:bodyPr wrap="square"/>
                <a:lstStyle/>
                <a:p>
                  <a:pPr>
                    <a:defRPr sz="11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10"/>
              <c:layout>
                <c:manualLayout>
                  <c:x val="-0.0413840084936002"/>
                  <c:y val="0.055176896750321"/>
                </c:manualLayout>
              </c:layout>
              <c:numFmt formatCode="&quot;R$ &quot;#,##0.00" sourceLinked="1"/>
              <c:txPr>
                <a:bodyPr wrap="square"/>
                <a:lstStyle/>
                <a:p>
                  <a:pPr>
                    <a:defRPr sz="11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11"/>
              <c:layout>
                <c:manualLayout>
                  <c:x val="-0.0512329353228567"/>
                  <c:y val="0.0695014946232847"/>
                </c:manualLayout>
              </c:layout>
              <c:numFmt formatCode="&quot;R$ &quot;#,##0.00" sourceLinked="1"/>
              <c:txPr>
                <a:bodyPr wrap="square"/>
                <a:lstStyle/>
                <a:p>
                  <a:pPr>
                    <a:defRPr sz="11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numFmt formatCode="&quot;R$ &quot;#,##0.00" sourceLinked="1"/>
            <c:txPr>
              <a:bodyPr wrap="square"/>
              <a:lstStyle/>
              <a:p>
                <a:pPr>
                  <a:defRPr sz="1100" b="1" u="none" strike="noStrike">
                    <a:solidFill>
                      <a:srgbClr val="000000"/>
                    </a:solidFill>
                    <a:uFillTx/>
                    <a:latin typeface="Calibri"/>
                  </a:defRPr>
                </a:pPr>
              </a:p>
            </c:txPr>
            <c:dLblPos val="b"/>
            <c:showLegendKey val="0"/>
            <c:showVal val="1"/>
            <c:showCatName val="0"/>
            <c:showSerName val="0"/>
            <c:showPercent val="0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Gráfico!$B$6:$B$17</c:f>
              <c:numCache>
                <c:formatCode>mmm\-yy</c:formatCode>
                <c:ptCount val="12"/>
                <c:pt idx="0">
                  <c:v>45870</c:v>
                </c:pt>
                <c:pt idx="1">
                  <c:v>45901</c:v>
                </c:pt>
                <c:pt idx="2">
                  <c:v>45931</c:v>
                </c:pt>
                <c:pt idx="3">
                  <c:v>45962</c:v>
                </c:pt>
                <c:pt idx="4">
                  <c:v>45992</c:v>
                </c:pt>
                <c:pt idx="5">
                  <c:v>46023</c:v>
                </c:pt>
                <c:pt idx="6">
                  <c:v>46054</c:v>
                </c:pt>
                <c:pt idx="7">
                  <c:v>46082</c:v>
                </c:pt>
                <c:pt idx="8">
                  <c:v>46113</c:v>
                </c:pt>
                <c:pt idx="9">
                  <c:v>46143</c:v>
                </c:pt>
                <c:pt idx="10">
                  <c:v>46174</c:v>
                </c:pt>
                <c:pt idx="11">
                  <c:v>46204</c:v>
                </c:pt>
              </c:numCache>
            </c:numRef>
          </c:cat>
          <c:val>
            <c:numRef>
              <c:f>Gráfico!$C$6:$C$17</c:f>
              <c:numCache>
                <c:formatCode>"R$ "#,##0.00</c:formatCode>
                <c:ptCount val="12"/>
                <c:pt idx="0">
                  <c:v>86423.48</c:v>
                </c:pt>
                <c:pt idx="1">
                  <c:v>71752.06</c:v>
                </c:pt>
                <c:pt idx="2">
                  <c:v>62542.44</c:v>
                </c:pt>
                <c:pt idx="3">
                  <c:v>66112.07</c:v>
                </c:pt>
                <c:pt idx="4">
                  <c:v>66282.16</c:v>
                </c:pt>
                <c:pt idx="5">
                  <c:v>78888.73</c:v>
                </c:pt>
                <c:pt idx="6">
                  <c:v>59972.97</c:v>
                </c:pt>
                <c:pt idx="7">
                  <c:v>102541.6</c:v>
                </c:pt>
                <c:pt idx="8">
                  <c:v>77165.13</c:v>
                </c:pt>
                <c:pt idx="9">
                  <c:v>74723.66</c:v>
                </c:pt>
                <c:pt idx="10">
                  <c:v>75005.86</c:v>
                </c:pt>
                <c:pt idx="11">
                  <c:v>83890.87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Gráfico!$D$5</c:f>
              <c:strCache>
                <c:ptCount val="1"/>
                <c:pt idx="0">
                  <c:v>Consumo Ativo (kWh)</c:v>
                </c:pt>
              </c:strCache>
            </c:strRef>
          </c:tx>
          <c:spPr>
            <a:solidFill>
              <a:srgbClr val="FFC000"/>
            </a:solidFill>
            <a:ln cap="rnd" w="28440">
              <a:solidFill>
                <a:srgbClr val="FFC000"/>
              </a:solidFill>
              <a:round/>
            </a:ln>
          </c:spPr>
          <c:marker>
            <c:symbol val="square"/>
            <c:size val="7"/>
            <c:spPr>
              <a:solidFill>
                <a:srgbClr val="FFC000"/>
              </a:solidFill>
            </c:spPr>
          </c:marker>
          <c:dPt>
            <c:idx val="0"/>
            <c:marker>
              <c:symbol val="square"/>
              <c:size val="7"/>
              <c:spPr>
                <a:solidFill>
                  <a:srgbClr val="FFC000"/>
                </a:solidFill>
              </c:spPr>
            </c:marker>
          </c:dPt>
          <c:dPt>
            <c:idx val="1"/>
            <c:marker>
              <c:symbol val="square"/>
              <c:size val="7"/>
              <c:spPr>
                <a:solidFill>
                  <a:srgbClr val="FFC000"/>
                </a:solidFill>
              </c:spPr>
            </c:marker>
          </c:dPt>
          <c:dPt>
            <c:idx val="2"/>
            <c:marker>
              <c:symbol val="square"/>
              <c:size val="7"/>
              <c:spPr>
                <a:solidFill>
                  <a:srgbClr val="FFC000"/>
                </a:solidFill>
              </c:spPr>
            </c:marker>
          </c:dPt>
          <c:dPt>
            <c:idx val="3"/>
            <c:marker>
              <c:symbol val="square"/>
              <c:size val="7"/>
              <c:spPr>
                <a:solidFill>
                  <a:srgbClr val="FFC000"/>
                </a:solidFill>
              </c:spPr>
            </c:marker>
          </c:dPt>
          <c:dPt>
            <c:idx val="4"/>
            <c:marker>
              <c:symbol val="square"/>
              <c:size val="7"/>
              <c:spPr>
                <a:solidFill>
                  <a:srgbClr val="FFC000"/>
                </a:solidFill>
              </c:spPr>
            </c:marker>
          </c:dPt>
          <c:dPt>
            <c:idx val="5"/>
            <c:marker>
              <c:symbol val="square"/>
              <c:size val="7"/>
              <c:spPr>
                <a:solidFill>
                  <a:srgbClr val="FFC000"/>
                </a:solidFill>
              </c:spPr>
            </c:marker>
          </c:dPt>
          <c:dPt>
            <c:idx val="6"/>
            <c:marker>
              <c:symbol val="square"/>
              <c:size val="7"/>
              <c:spPr>
                <a:solidFill>
                  <a:srgbClr val="FFC000"/>
                </a:solidFill>
              </c:spPr>
            </c:marker>
          </c:dPt>
          <c:dPt>
            <c:idx val="7"/>
            <c:marker>
              <c:symbol val="square"/>
              <c:size val="7"/>
              <c:spPr>
                <a:solidFill>
                  <a:srgbClr val="FFC000"/>
                </a:solidFill>
              </c:spPr>
            </c:marker>
          </c:dPt>
          <c:dPt>
            <c:idx val="8"/>
            <c:marker>
              <c:symbol val="square"/>
              <c:size val="7"/>
              <c:spPr>
                <a:solidFill>
                  <a:srgbClr val="FFC000"/>
                </a:solidFill>
              </c:spPr>
            </c:marker>
          </c:dPt>
          <c:dPt>
            <c:idx val="9"/>
            <c:marker>
              <c:symbol val="square"/>
              <c:size val="7"/>
              <c:spPr>
                <a:solidFill>
                  <a:srgbClr val="FFC000"/>
                </a:solidFill>
              </c:spPr>
            </c:marker>
          </c:dPt>
          <c:dPt>
            <c:idx val="10"/>
            <c:marker>
              <c:symbol val="square"/>
              <c:size val="7"/>
              <c:spPr>
                <a:solidFill>
                  <a:srgbClr val="FFC000"/>
                </a:solidFill>
              </c:spPr>
            </c:marker>
          </c:dPt>
          <c:dPt>
            <c:idx val="11"/>
            <c:marker>
              <c:symbol val="square"/>
              <c:size val="7"/>
              <c:spPr>
                <a:solidFill>
                  <a:srgbClr val="FFC000"/>
                </a:solidFill>
              </c:spPr>
            </c:marker>
          </c:dPt>
          <c:dLbls>
            <c:dLbl>
              <c:idx val="0"/>
              <c:layout>
                <c:manualLayout>
                  <c:x val="-0.0409770131046786"/>
                  <c:y val="-0.0479330130360268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1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1"/>
              <c:layout>
                <c:manualLayout>
                  <c:x val="-0.0626633414595418"/>
                  <c:y val="-0.0332119093876711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1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2"/>
              <c:layout>
                <c:manualLayout>
                  <c:x val="-0.0230603736810479"/>
                  <c:y val="-0.0450928782763689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1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3"/>
              <c:layout>
                <c:manualLayout>
                  <c:x val="-0.0311512128599583"/>
                  <c:y val="-0.0525695170492355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1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4"/>
              <c:layout>
                <c:manualLayout>
                  <c:x val="-0.0415557485919243"/>
                  <c:y val="-0.0476802079162291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1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5"/>
              <c:layout>
                <c:manualLayout>
                  <c:x val="-0.0260937845402777"/>
                  <c:y val="-0.0409433873445176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1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6"/>
              <c:layout>
                <c:manualLayout>
                  <c:x val="-0.0295071656968146"/>
                  <c:y val="-0.0594330307614432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1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7"/>
              <c:layout>
                <c:manualLayout>
                  <c:x val="-0.0353758449232993"/>
                  <c:y val="0.0354852984985096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1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8"/>
              <c:layout>
                <c:manualLayout>
                  <c:x val="-0.0576861166375555"/>
                  <c:y val="-0.0449336401089561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1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9"/>
              <c:layout>
                <c:manualLayout>
                  <c:x val="-0.0384047233374314"/>
                  <c:y val="-0.0900184031464093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1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10"/>
              <c:layout>
                <c:manualLayout>
                  <c:x val="-0.0488850281615155"/>
                  <c:y val="-0.05578653484381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1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11"/>
              <c:layout>
                <c:manualLayout>
                  <c:x val="-0.0396392470376425"/>
                  <c:y val="-0.0420432801128898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1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numFmt formatCode="#,##0" sourceLinked="1"/>
            <c:txPr>
              <a:bodyPr wrap="square"/>
              <a:lstStyle/>
              <a:p>
                <a:pPr>
                  <a:defRPr sz="1100" b="1" u="none" strike="noStrike">
                    <a:solidFill>
                      <a:srgbClr val="000000"/>
                    </a:solidFill>
                    <a:uFillTx/>
                    <a:latin typeface="Calibri"/>
                  </a:defRPr>
                </a:pPr>
              </a:p>
            </c:txPr>
            <c:dLblPos val="ctr"/>
            <c:showLegendKey val="0"/>
            <c:showVal val="1"/>
            <c:showCatName val="0"/>
            <c:showSerName val="0"/>
            <c:showPercent val="0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Gráfico!$B$6:$B$17</c:f>
              <c:numCache>
                <c:formatCode>mmm\-yy</c:formatCode>
                <c:ptCount val="12"/>
                <c:pt idx="0">
                  <c:v>45870</c:v>
                </c:pt>
                <c:pt idx="1">
                  <c:v>45901</c:v>
                </c:pt>
                <c:pt idx="2">
                  <c:v>45931</c:v>
                </c:pt>
                <c:pt idx="3">
                  <c:v>45962</c:v>
                </c:pt>
                <c:pt idx="4">
                  <c:v>45992</c:v>
                </c:pt>
                <c:pt idx="5">
                  <c:v>46023</c:v>
                </c:pt>
                <c:pt idx="6">
                  <c:v>46054</c:v>
                </c:pt>
                <c:pt idx="7">
                  <c:v>46082</c:v>
                </c:pt>
                <c:pt idx="8">
                  <c:v>46113</c:v>
                </c:pt>
                <c:pt idx="9">
                  <c:v>46143</c:v>
                </c:pt>
                <c:pt idx="10">
                  <c:v>46174</c:v>
                </c:pt>
                <c:pt idx="11">
                  <c:v>46204</c:v>
                </c:pt>
              </c:numCache>
            </c:numRef>
          </c:cat>
          <c:val>
            <c:numRef>
              <c:f>Gráfico!$D$6:$D$17</c:f>
              <c:numCache>
                <c:formatCode>#,##0</c:formatCode>
                <c:ptCount val="12"/>
                <c:pt idx="0">
                  <c:v>104989</c:v>
                </c:pt>
                <c:pt idx="1">
                  <c:v>79144</c:v>
                </c:pt>
                <c:pt idx="2">
                  <c:v>65365</c:v>
                </c:pt>
                <c:pt idx="3">
                  <c:v>72002</c:v>
                </c:pt>
                <c:pt idx="4">
                  <c:v>70089</c:v>
                </c:pt>
                <c:pt idx="5">
                  <c:v>81542</c:v>
                </c:pt>
                <c:pt idx="6">
                  <c:v>94619</c:v>
                </c:pt>
                <c:pt idx="7">
                  <c:v>82564</c:v>
                </c:pt>
                <c:pt idx="8">
                  <c:v>78156</c:v>
                </c:pt>
                <c:pt idx="9">
                  <c:v>77592</c:v>
                </c:pt>
                <c:pt idx="10">
                  <c:v>86065</c:v>
                </c:pt>
                <c:pt idx="11">
                  <c:v>88488</c:v>
                </c:pt>
              </c:numCache>
            </c:numRef>
          </c:val>
          <c:smooth val="0"/>
        </c:ser>
        <c:hiLowLines>
          <c:spPr>
            <a:ln w="0">
              <a:noFill/>
            </a:ln>
          </c:spPr>
        </c:hiLowLines>
        <c:marker val="1"/>
        <c:axId val="84356969"/>
        <c:axId val="45718004"/>
      </c:lineChart>
      <c:dateAx>
        <c:axId val="84356969"/>
        <c:scaling>
          <c:orientation val="minMax"/>
        </c:scaling>
        <c:delete val="0"/>
        <c:axPos val="b"/>
        <c:majorGridlines>
          <c:spPr>
            <a:ln w="9360">
              <a:solidFill>
                <a:schemeClr val="dk2">
                  <a:lumMod val="20000"/>
                  <a:lumOff val="80000"/>
                </a:schemeClr>
              </a:solidFill>
              <a:round/>
            </a:ln>
          </c:spPr>
        </c:majorGridlines>
        <c:numFmt formatCode="mmm\-yy" sourceLinked="0"/>
        <c:majorTickMark val="out"/>
        <c:minorTickMark val="none"/>
        <c:tickLblPos val="nextTo"/>
        <c:spPr>
          <a:ln w="9360">
            <a:solidFill>
              <a:schemeClr val="lt1">
                <a:lumMod val="65000"/>
              </a:schemeClr>
            </a:solidFill>
            <a:round/>
          </a:ln>
        </c:spPr>
        <c:txPr>
          <a:bodyPr rot="2700000"/>
          <a:lstStyle/>
          <a:p>
            <a:pPr>
              <a:defRPr sz="900" b="1" u="none" strike="noStrike">
                <a:solidFill>
                  <a:srgbClr val="000000"/>
                </a:solidFill>
                <a:uFillTx/>
                <a:latin typeface="Tw Cen MT"/>
              </a:defRPr>
            </a:pPr>
          </a:p>
        </c:txPr>
        <c:crossAx val="45718004"/>
        <c:crosses val="autoZero"/>
        <c:auto val="1"/>
        <c:lblOffset val="100"/>
        <c:baseTimeUnit val="months"/>
      </c:dateAx>
      <c:valAx>
        <c:axId val="45718004"/>
        <c:scaling>
          <c:orientation val="minMax"/>
        </c:scaling>
        <c:delete val="1"/>
        <c:axPos val="l"/>
        <c:numFmt formatCode="#,##0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u="none" strike="noStrike">
                <a:solidFill>
                  <a:srgbClr val="000000"/>
                </a:solidFill>
                <a:uFillTx/>
                <a:latin typeface="Calibri"/>
              </a:defRPr>
            </a:pPr>
          </a:p>
        </c:txPr>
        <c:crossAx val="84356969"/>
        <c:crossBetween val="between"/>
      </c:valAx>
      <c:spPr>
        <a:noFill/>
        <a:ln w="0">
          <a:noFill/>
        </a:ln>
      </c:spPr>
    </c:plotArea>
    <c:legend>
      <c:legendPos val="b"/>
      <c:layout>
        <c:manualLayout>
          <c:xMode val="edge"/>
          <c:yMode val="edge"/>
          <c:x val="0.0152465105562872"/>
          <c:y val="0.684117968748638"/>
          <c:w val="0.27152648776046"/>
          <c:h val="0.146734483666123"/>
        </c:manualLayout>
      </c:layout>
      <c:overlay val="0"/>
      <c:spPr>
        <a:solidFill>
          <a:srgbClr val="FFFFFF"/>
        </a:solidFill>
        <a:ln w="0">
          <a:noFill/>
        </a:ln>
      </c:spPr>
      <c:txPr>
        <a:bodyPr/>
        <a:lstStyle/>
        <a:p>
          <a:pPr>
            <a:defRPr sz="900" b="1" u="none" strike="noStrike">
              <a:solidFill>
                <a:srgbClr val="000000"/>
              </a:solidFill>
              <a:uFillTx/>
              <a:latin typeface="Tw Cen MT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000000"/>
      </a:solidFill>
      <a:round/>
    </a:ln>
  </c:sp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style val="2"/>
  <c:chart>
    <c:autoTitleDeleted val="1"/>
    <c:plotArea>
      <c:layout>
        <c:manualLayout>
          <c:layoutTarget val="inner"/>
          <c:xMode val="edge"/>
          <c:yMode val="edge"/>
          <c:x val="0.0311595436744424"/>
          <c:y val="0.0561483739837398"/>
          <c:w val="0.937101992167546"/>
          <c:h val="0.822154471544715"/>
        </c:manualLayout>
      </c:layout>
      <c:lineChart>
        <c:grouping val="standard"/>
        <c:varyColors val="0"/>
        <c:ser>
          <c:idx val="0"/>
          <c:order val="0"/>
          <c:tx>
            <c:strRef>
              <c:f>HISTORICO!$C$5</c:f>
              <c:strCache>
                <c:ptCount val="1"/>
                <c:pt idx="0">
                  <c:v>Total em dinheiro (R$)</c:v>
                </c:pt>
              </c:strCache>
            </c:strRef>
          </c:tx>
          <c:spPr>
            <a:solidFill>
              <a:srgbClr val="10243E"/>
            </a:solidFill>
            <a:ln cap="rnd" w="22320">
              <a:solidFill>
                <a:schemeClr val="dk2">
                  <a:lumMod val="50000"/>
                </a:schemeClr>
              </a:solidFill>
              <a:round/>
            </a:ln>
          </c:spPr>
          <c:marker>
            <c:symbol val="diamond"/>
            <c:size val="6"/>
            <c:spPr>
              <a:solidFill>
                <a:srgbClr val="10243E"/>
              </a:solidFill>
            </c:spPr>
          </c:marker>
          <c:dPt>
            <c:idx val="0"/>
            <c:marker>
              <c:symbol val="diamond"/>
              <c:size val="6"/>
              <c:spPr>
                <a:solidFill>
                  <a:srgbClr val="10243E"/>
                </a:solidFill>
              </c:spPr>
            </c:marker>
          </c:dPt>
          <c:dPt>
            <c:idx val="1"/>
            <c:marker>
              <c:symbol val="diamond"/>
              <c:size val="6"/>
              <c:spPr>
                <a:solidFill>
                  <a:srgbClr val="10243E"/>
                </a:solidFill>
              </c:spPr>
            </c:marker>
          </c:dPt>
          <c:dPt>
            <c:idx val="2"/>
            <c:marker>
              <c:symbol val="diamond"/>
              <c:size val="6"/>
              <c:spPr>
                <a:solidFill>
                  <a:srgbClr val="10243E"/>
                </a:solidFill>
              </c:spPr>
            </c:marker>
          </c:dPt>
          <c:dPt>
            <c:idx val="3"/>
            <c:marker>
              <c:symbol val="diamond"/>
              <c:size val="6"/>
              <c:spPr>
                <a:solidFill>
                  <a:srgbClr val="10243E"/>
                </a:solidFill>
              </c:spPr>
            </c:marker>
          </c:dPt>
          <c:dPt>
            <c:idx val="4"/>
            <c:marker>
              <c:symbol val="diamond"/>
              <c:size val="6"/>
              <c:spPr>
                <a:solidFill>
                  <a:srgbClr val="10243E"/>
                </a:solidFill>
              </c:spPr>
            </c:marker>
          </c:dPt>
          <c:dPt>
            <c:idx val="5"/>
            <c:marker>
              <c:symbol val="diamond"/>
              <c:size val="6"/>
              <c:spPr>
                <a:solidFill>
                  <a:srgbClr val="10243E"/>
                </a:solidFill>
              </c:spPr>
            </c:marker>
          </c:dPt>
          <c:dLbls>
            <c:dLbl>
              <c:idx val="0"/>
              <c:layout>
                <c:manualLayout>
                  <c:x val="-0.0735476289330624"/>
                  <c:y val="-0.0294139750675465"/>
                </c:manualLayout>
              </c:layout>
              <c:numFmt formatCode="&quot;R$ &quot;#,##0.00" sourceLinked="1"/>
              <c:txPr>
                <a:bodyPr wrap="square"/>
                <a:lstStyle/>
                <a:p>
                  <a:pPr>
                    <a:defRPr sz="1000" b="0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1"/>
              <c:layout>
                <c:manualLayout>
                  <c:x val="-0.0492227232003031"/>
                  <c:y val="0.0383672846660341"/>
                </c:manualLayout>
              </c:layout>
              <c:numFmt formatCode="&quot;R$ &quot;#,##0.00" sourceLinked="1"/>
              <c:txPr>
                <a:bodyPr wrap="square"/>
                <a:lstStyle/>
                <a:p>
                  <a:pPr>
                    <a:defRPr sz="1000" b="0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2"/>
              <c:layout>
                <c:manualLayout>
                  <c:x val="-0.0227590376364842"/>
                  <c:y val="0.0328552093754032"/>
                </c:manualLayout>
              </c:layout>
              <c:numFmt formatCode="&quot;R$ &quot;#,##0.00" sourceLinked="1"/>
              <c:txPr>
                <a:bodyPr wrap="square"/>
                <a:lstStyle/>
                <a:p>
                  <a:pPr>
                    <a:defRPr sz="1000" b="0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3"/>
              <c:layout>
                <c:manualLayout>
                  <c:x val="-0.0226662878981015"/>
                  <c:y val="0.035901972430878"/>
                </c:manualLayout>
              </c:layout>
              <c:numFmt formatCode="&quot;R$ &quot;#,##0.00" sourceLinked="1"/>
              <c:txPr>
                <a:bodyPr wrap="square"/>
                <a:lstStyle/>
                <a:p>
                  <a:pPr>
                    <a:defRPr sz="1000" b="0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4"/>
              <c:layout>
                <c:manualLayout>
                  <c:x val="-0.0529399967464752"/>
                  <c:y val="-0.036815803738017"/>
                </c:manualLayout>
              </c:layout>
              <c:numFmt formatCode="&quot;R$ &quot;#,##0.00" sourceLinked="1"/>
              <c:txPr>
                <a:bodyPr wrap="square"/>
                <a:lstStyle/>
                <a:p>
                  <a:pPr>
                    <a:defRPr sz="1000" b="0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5"/>
              <c:layout>
                <c:manualLayout>
                  <c:x val="-0.047340975641656"/>
                  <c:y val="0.0429111786110126"/>
                </c:manualLayout>
              </c:layout>
              <c:numFmt formatCode="&quot;R$ &quot;#,##0.00" sourceLinked="1"/>
              <c:txPr>
                <a:bodyPr wrap="square"/>
                <a:lstStyle/>
                <a:p>
                  <a:pPr>
                    <a:defRPr sz="1000" b="0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numFmt formatCode="&quot;R$ &quot;#,##0.00" sourceLinked="1"/>
            <c:txPr>
              <a:bodyPr wrap="square"/>
              <a:lstStyle/>
              <a:p>
                <a:pPr>
                  <a:defRPr sz="1000" b="0" u="none" strike="noStrike">
                    <a:solidFill>
                      <a:srgbClr val="000000"/>
                    </a:solidFill>
                    <a:uFillTx/>
                    <a:latin typeface="Calibri"/>
                  </a:defRPr>
                </a:pPr>
              </a:p>
            </c:txPr>
            <c:dLblPos val="t"/>
            <c:showLegendKey val="0"/>
            <c:showVal val="1"/>
            <c:showCatName val="0"/>
            <c:showSerName val="0"/>
            <c:showPercent val="0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HISTORICO!$B$18:$B$23</c:f>
              <c:strCache>
                <c:ptCount val="6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  <c:pt idx="5">
                  <c:v>2025</c:v>
                </c:pt>
              </c:strCache>
            </c:strRef>
          </c:cat>
          <c:val>
            <c:numRef>
              <c:f>HISTORICO!$C$18:$C$23</c:f>
              <c:numCache>
                <c:formatCode>"R$ "#,##0.00</c:formatCode>
                <c:ptCount val="6"/>
                <c:pt idx="0">
                  <c:v>485652.58</c:v>
                </c:pt>
                <c:pt idx="1">
                  <c:v>430551.21</c:v>
                </c:pt>
                <c:pt idx="2">
                  <c:v>596467.62</c:v>
                </c:pt>
                <c:pt idx="3">
                  <c:v>709514.18</c:v>
                </c:pt>
                <c:pt idx="4">
                  <c:v>708219.48</c:v>
                </c:pt>
                <c:pt idx="5">
                  <c:v>850025.09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HISTORICO!$D$5</c:f>
              <c:strCache>
                <c:ptCount val="1"/>
                <c:pt idx="0">
                  <c:v>Total em consumo (kWh)</c:v>
                </c:pt>
              </c:strCache>
            </c:strRef>
          </c:tx>
          <c:spPr>
            <a:solidFill>
              <a:srgbClr val="FFC000"/>
            </a:solidFill>
            <a:ln cap="rnd" w="22320">
              <a:solidFill>
                <a:srgbClr val="FFC000"/>
              </a:solidFill>
              <a:round/>
            </a:ln>
          </c:spPr>
          <c:marker>
            <c:symbol val="square"/>
            <c:size val="6"/>
            <c:spPr>
              <a:solidFill>
                <a:srgbClr val="FFC000"/>
              </a:solidFill>
            </c:spPr>
          </c:marker>
          <c:dPt>
            <c:idx val="0"/>
            <c:marker>
              <c:symbol val="square"/>
              <c:size val="6"/>
              <c:spPr>
                <a:solidFill>
                  <a:srgbClr val="FFC000"/>
                </a:solidFill>
              </c:spPr>
            </c:marker>
          </c:dPt>
          <c:dPt>
            <c:idx val="1"/>
            <c:marker>
              <c:symbol val="square"/>
              <c:size val="6"/>
              <c:spPr>
                <a:solidFill>
                  <a:srgbClr val="FFC000"/>
                </a:solidFill>
              </c:spPr>
            </c:marker>
          </c:dPt>
          <c:dPt>
            <c:idx val="2"/>
            <c:marker>
              <c:symbol val="square"/>
              <c:size val="6"/>
              <c:spPr>
                <a:solidFill>
                  <a:srgbClr val="FFC000"/>
                </a:solidFill>
              </c:spPr>
            </c:marker>
          </c:dPt>
          <c:dPt>
            <c:idx val="3"/>
            <c:marker>
              <c:symbol val="square"/>
              <c:size val="6"/>
              <c:spPr>
                <a:solidFill>
                  <a:srgbClr val="FFC000"/>
                </a:solidFill>
              </c:spPr>
            </c:marker>
          </c:dPt>
          <c:dPt>
            <c:idx val="4"/>
            <c:marker>
              <c:symbol val="square"/>
              <c:size val="6"/>
              <c:spPr>
                <a:solidFill>
                  <a:srgbClr val="FFC000"/>
                </a:solidFill>
              </c:spPr>
            </c:marker>
          </c:dPt>
          <c:dPt>
            <c:idx val="5"/>
            <c:marker>
              <c:symbol val="square"/>
              <c:size val="6"/>
              <c:spPr>
                <a:solidFill>
                  <a:srgbClr val="FFC000"/>
                </a:solidFill>
              </c:spPr>
            </c:marker>
          </c:dPt>
          <c:dLbls>
            <c:dLbl>
              <c:idx val="0"/>
              <c:layout>
                <c:manualLayout>
                  <c:x val="-0.0282916809311879"/>
                  <c:y val="-0.0326480666946019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000" b="0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1"/>
              <c:layout>
                <c:manualLayout>
                  <c:x val="-0.0178507797533634"/>
                  <c:y val="-0.0296344519858316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000" b="0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2"/>
              <c:layout>
                <c:manualLayout>
                  <c:x val="-0.0400524448782478"/>
                  <c:y val="-0.0386529120673175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000" b="0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3"/>
              <c:layout>
                <c:manualLayout>
                  <c:x val="-0.0400524448782478"/>
                  <c:y val="-0.0386529120673175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000" b="0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4"/>
              <c:layout>
                <c:manualLayout>
                  <c:x val="-0.0388190190379764"/>
                  <c:y val="-0.0297330092825519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000" b="0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5"/>
              <c:layout>
                <c:manualLayout>
                  <c:x val="-0.0326518898366197"/>
                  <c:y val="-0.0386529120673174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000" b="0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numFmt formatCode="#,##0" sourceLinked="1"/>
            <c:txPr>
              <a:bodyPr wrap="square"/>
              <a:lstStyle/>
              <a:p>
                <a:pPr>
                  <a:defRPr sz="1000" b="0" u="none" strike="noStrike">
                    <a:solidFill>
                      <a:srgbClr val="000000"/>
                    </a:solidFill>
                    <a:uFillTx/>
                    <a:latin typeface="Calibri"/>
                  </a:defRPr>
                </a:pPr>
              </a:p>
            </c:txPr>
            <c:dLblPos val="ctr"/>
            <c:showLegendKey val="0"/>
            <c:showVal val="1"/>
            <c:showCatName val="0"/>
            <c:showSerName val="0"/>
            <c:showPercent val="0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HISTORICO!$B$18:$B$23</c:f>
              <c:strCache>
                <c:ptCount val="6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  <c:pt idx="5">
                  <c:v>2025</c:v>
                </c:pt>
              </c:strCache>
            </c:strRef>
          </c:cat>
          <c:val>
            <c:numRef>
              <c:f>HISTORICO!$D$18:$D$23</c:f>
              <c:numCache>
                <c:formatCode>#,##0</c:formatCode>
                <c:ptCount val="6"/>
                <c:pt idx="0">
                  <c:v>578213</c:v>
                </c:pt>
                <c:pt idx="1">
                  <c:v>502751</c:v>
                </c:pt>
                <c:pt idx="2">
                  <c:v>698659</c:v>
                </c:pt>
                <c:pt idx="3">
                  <c:v>841120</c:v>
                </c:pt>
                <c:pt idx="4">
                  <c:v>835690</c:v>
                </c:pt>
                <c:pt idx="5">
                  <c:v>960062</c:v>
                </c:pt>
              </c:numCache>
            </c:numRef>
          </c:val>
          <c:smooth val="0"/>
        </c:ser>
        <c:hiLowLines>
          <c:spPr>
            <a:ln w="0">
              <a:noFill/>
            </a:ln>
          </c:spPr>
        </c:hiLowLines>
        <c:marker val="1"/>
        <c:axId val="4295899"/>
        <c:axId val="59787800"/>
      </c:lineChart>
      <c:catAx>
        <c:axId val="4295899"/>
        <c:scaling>
          <c:orientation val="minMax"/>
        </c:scaling>
        <c:delete val="0"/>
        <c:axPos val="b"/>
        <c:majorGridlines>
          <c:spPr>
            <a:ln w="9360">
              <a:solidFill>
                <a:schemeClr val="dk1">
                  <a:lumMod val="15000"/>
                  <a:lumOff val="85000"/>
                </a:schemeClr>
              </a:solidFill>
              <a:round/>
            </a:ln>
          </c:spPr>
        </c:majorGridlines>
        <c:numFmt formatCode="General" sourceLinked="0"/>
        <c:majorTickMark val="none"/>
        <c:minorTickMark val="none"/>
        <c:tickLblPos val="nextTo"/>
        <c:spPr>
          <a:ln w="9360">
            <a:solidFill>
              <a:schemeClr val="dk1">
                <a:lumMod val="15000"/>
                <a:lumOff val="85000"/>
              </a:schemeClr>
            </a:solidFill>
            <a:round/>
          </a:ln>
        </c:spPr>
        <c:txPr>
          <a:bodyPr rot="2700000"/>
          <a:lstStyle/>
          <a:p>
            <a:pPr>
              <a:defRPr sz="1000" b="1" u="none" spc="119" strike="noStrike">
                <a:solidFill>
                  <a:srgbClr val="000000"/>
                </a:solidFill>
                <a:uFillTx/>
                <a:latin typeface="Tw Cen MT"/>
              </a:defRPr>
            </a:pPr>
          </a:p>
        </c:txPr>
        <c:crossAx val="59787800"/>
        <c:crosses val="autoZero"/>
        <c:auto val="1"/>
        <c:lblAlgn val="ctr"/>
        <c:lblOffset val="100"/>
        <c:noMultiLvlLbl val="0"/>
      </c:catAx>
      <c:valAx>
        <c:axId val="59787800"/>
        <c:scaling>
          <c:orientation val="minMax"/>
        </c:scaling>
        <c:delete val="1"/>
        <c:axPos val="l"/>
        <c:numFmt formatCode="#,##0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u="none" strike="noStrike">
                <a:solidFill>
                  <a:srgbClr val="000000"/>
                </a:solidFill>
                <a:uFillTx/>
                <a:latin typeface="Calibri"/>
              </a:defRPr>
            </a:pPr>
          </a:p>
        </c:txPr>
        <c:crossAx val="4295899"/>
        <c:crossBetween val="between"/>
      </c:valAx>
      <c:spPr>
        <a:noFill/>
        <a:ln w="0">
          <a:noFill/>
        </a:ln>
      </c:spPr>
    </c:plotArea>
    <c:legend>
      <c:legendPos val="r"/>
      <c:layout>
        <c:manualLayout>
          <c:xMode val="edge"/>
          <c:yMode val="edge"/>
          <c:x val="0.0187191309689434"/>
          <c:y val="0.739431142387344"/>
          <c:w val="0.217422361865627"/>
          <c:h val="0.12219486905496"/>
        </c:manualLayout>
      </c:layout>
      <c:overlay val="0"/>
      <c:spPr>
        <a:solidFill>
          <a:srgbClr val="FFFFFF"/>
        </a:solidFill>
        <a:ln w="0">
          <a:noFill/>
        </a:ln>
      </c:spPr>
      <c:txPr>
        <a:bodyPr/>
        <a:lstStyle/>
        <a:p>
          <a:pPr>
            <a:defRPr sz="900" b="1" u="none" strike="noStrike">
              <a:solidFill>
                <a:srgbClr val="000000"/>
              </a:solidFill>
              <a:uFillTx/>
              <a:latin typeface="Tw Cen MT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000000"/>
      </a:solidFill>
      <a:round/>
    </a:ln>
  </c:sp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</cs:colorStyle>
</file>

<file path=xl/charts/style1.xml><?xml version="1.0" encoding="utf-8"?>
<cs:chartStyle xmlns:cs="http://schemas.microsoft.com/office/drawing/2012/chartStyle" xmlns:a="http://schemas.openxmlformats.org/drawingml/2006/main" id="419">
  <cs:axisTitle>
    <cs:lnRef idx="0"/>
    <cs:lineWidthScale>1</cs:lineWidthScale>
    <cs:fillRef idx="0"/>
    <cs:effectRef idx="0"/>
    <cs:fontRef idx="minor"/>
    <a:defRPr sz="1800" b="0"/>
  </cs:axisTitle>
  <cs:categoryAxis>
    <cs:lnRef idx="0"/>
    <cs:fillRef idx="0"/>
    <cs:effectRef idx="0"/>
    <cs:fontRef idx="minor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chartArea>
  <cs:dataLabel>
    <cs:lnRef idx="0"/>
    <cs:fillRef idx="0"/>
    <cs:effectRef idx="0"/>
    <cs:fontRef idx="minor"/>
  </cs:dataLabel>
  <cs:dataPoint>
    <cs:lnRef idx="0"/>
    <cs:fillRef idx="0">
      <cs:styleClr val="auto"/>
    </cs:fillRef>
    <cs:effectRef idx="0"/>
    <cs:fontRef idx="minor">
      <cs:schemeClr val="tx1"/>
    </cs:fontRef>
    <cs:spPr>
      <a:solidFill>
        <a:schemeClr val="phClr"/>
      </a:solidFill>
    </cs:spPr>
  </cs:dataPoint>
  <cs:dataPoint3D>
    <cs:lnRef idx="0"/>
    <cs:fillRef idx="0"/>
    <cs:effectRef idx="0"/>
    <cs:fontRef idx="minor"/>
  </cs:dataPoint3D>
  <cs:dataPointLine>
    <cs:lnRef idx="0"/>
    <cs:fillRef idx="0"/>
    <cs:effectRef idx="0"/>
    <cs:fontRef idx="minor"/>
  </cs:dataPointLine>
  <cs:dataPointMarker>
    <cs:lnRef idx="0"/>
    <cs:fillRef idx="0"/>
    <cs:effectRef idx="0"/>
    <cs:fontRef idx="minor"/>
  </cs:dataPointMarker>
  <cs:dataPointMarkerLayout>
    <cs:lnRef idx="0"/>
    <cs:fillRef idx="0"/>
    <cs:effectRef idx="0"/>
    <cs:fontRef idx="minor"/>
  </cs:dataPointMarkerLayout>
  <cs:dataPointWireframe>
    <cs:lnRef idx="0"/>
    <cs:fillRef idx="0"/>
    <cs:effectRef idx="0"/>
    <cs:fontRef idx="minor"/>
  </cs:dataPointWireframe>
  <cs:dataTable>
    <cs:lnRef idx="0"/>
    <cs:fillRef idx="0"/>
    <cs:effectRef idx="0"/>
    <cs:fontRef idx="minor"/>
  </cs:dataTable>
  <cs:downBar>
    <cs:lnRef idx="0"/>
    <cs:fillRef idx="0"/>
    <cs:effectRef idx="0"/>
    <cs:fontRef idx="minor"/>
  </cs:downBar>
  <cs:dropLine>
    <cs:lnRef idx="0"/>
    <cs:fillRef idx="0"/>
    <cs:effectRef idx="0"/>
    <cs:fontRef idx="minor"/>
  </cs:dropLine>
  <cs:errorBar>
    <cs:lnRef idx="0"/>
    <cs:fillRef idx="0"/>
    <cs:effectRef idx="0"/>
    <cs:fontRef idx="minor"/>
  </cs:errorBar>
  <cs:floor>
    <cs:lnRef idx="0"/>
    <cs:fillRef idx="0"/>
    <cs:effectRef idx="0"/>
    <cs:fontRef idx="minor"/>
  </cs:floor>
  <cs:gridlineMajor>
    <cs:lnRef idx="0"/>
    <cs:fillRef idx="0"/>
    <cs:effectRef idx="0"/>
    <cs:fontRef idx="minor"/>
  </cs:gridlineMajor>
  <cs:gridlineMinor>
    <cs:lnRef idx="0"/>
    <cs:fillRef idx="0"/>
    <cs:effectRef idx="0"/>
    <cs:fontRef idx="minor"/>
  </cs:gridlineMinor>
  <cs:hiLoLine>
    <cs:lnRef idx="0"/>
    <cs:fillRef idx="0"/>
    <cs:effectRef idx="0"/>
    <cs:fontRef idx="minor"/>
  </cs:hiLoLine>
  <cs:leaderLine>
    <cs:lnRef idx="0"/>
    <cs:fillRef idx="0"/>
    <cs:effectRef idx="0"/>
    <cs:fontRef idx="minor"/>
  </cs:leaderLine>
  <cs:legend>
    <cs:lnRef idx="0"/>
    <cs:fillRef idx="0"/>
    <cs:effectRef idx="0"/>
    <cs:fontRef idx="minor"/>
  </cs:legend>
  <cs:plotArea>
    <cs:lnRef idx="0"/>
    <cs:fillRef idx="0"/>
    <cs:effectRef idx="0"/>
    <cs:fontRef idx="minor"/>
  </cs:plotArea>
  <cs:plotArea3D>
    <cs:lnRef idx="0"/>
    <cs:fillRef idx="0"/>
    <cs:effectRef idx="0"/>
    <cs:fontRef idx="minor"/>
  </cs:plotArea3D>
  <cs:seriesAxis>
    <cs:lnRef idx="0"/>
    <cs:fillRef idx="0"/>
    <cs:effectRef idx="0"/>
    <cs:fontRef idx="minor"/>
  </cs:seriesAxis>
  <cs:seriesLine>
    <cs:lnRef idx="0"/>
    <cs:fillRef idx="0"/>
    <cs:effectRef idx="0"/>
    <cs:fontRef idx="minor"/>
  </cs:seriesLine>
  <cs:title>
    <cs:lnRef idx="0"/>
    <cs:fillRef idx="0"/>
    <cs:effectRef idx="0"/>
    <cs:fontRef idx="minor"/>
  </cs:title>
  <cs:trendline>
    <cs:lnRef idx="0"/>
    <cs:fillRef idx="0"/>
    <cs:effectRef idx="0"/>
    <cs:fontRef idx="minor"/>
  </cs:trendline>
  <cs:trendlineLabel>
    <cs:lnRef idx="0"/>
    <cs:fillRef idx="0"/>
    <cs:effectRef idx="0"/>
    <cs:fontRef idx="minor"/>
  </cs:trendlineLabel>
  <cs:upBar>
    <cs:lnRef idx="0"/>
    <cs:fillRef idx="0"/>
    <cs:effectRef idx="0"/>
    <cs:fontRef idx="minor"/>
  </cs:upBar>
  <cs:valueAxis>
    <cs:lnRef idx="0"/>
    <cs:fillRef idx="0"/>
    <cs:effectRef idx="0"/>
    <cs:fontRef idx="minor"/>
  </cs:valueAxis>
  <cs:wall>
    <cs:lnRef idx="0"/>
    <cs:fillRef idx="0"/>
    <cs:effectRef idx="0"/>
    <cs:fontRef idx="minor"/>
  </cs:wall>
</cs:chartStyle>
</file>

<file path=xl/charts/style2.xml><?xml version="1.0" encoding="utf-8"?>
<cs:chartStyle xmlns:cs="http://schemas.microsoft.com/office/drawing/2012/chartStyle" xmlns:a="http://schemas.openxmlformats.org/drawingml/2006/main" id="419">
  <cs:axisTitle>
    <cs:lnRef idx="0"/>
    <cs:lineWidthScale>1</cs:lineWidthScale>
    <cs:fillRef idx="0"/>
    <cs:effectRef idx="0"/>
    <cs:fontRef idx="minor"/>
    <a:defRPr sz="1800" b="0"/>
  </cs:axisTitle>
  <cs:categoryAxis>
    <cs:lnRef idx="0"/>
    <cs:fillRef idx="0"/>
    <cs:effectRef idx="0"/>
    <cs:fontRef idx="minor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chartArea>
  <cs:dataLabel>
    <cs:lnRef idx="0"/>
    <cs:fillRef idx="0"/>
    <cs:effectRef idx="0"/>
    <cs:fontRef idx="minor"/>
  </cs:dataLabel>
  <cs:dataPoint>
    <cs:lnRef idx="0"/>
    <cs:fillRef idx="0">
      <cs:styleClr val="auto"/>
    </cs:fillRef>
    <cs:effectRef idx="0"/>
    <cs:fontRef idx="minor">
      <cs:schemeClr val="tx1"/>
    </cs:fontRef>
    <cs:spPr>
      <a:solidFill>
        <a:schemeClr val="phClr"/>
      </a:solidFill>
    </cs:spPr>
  </cs:dataPoint>
  <cs:dataPoint3D>
    <cs:lnRef idx="0"/>
    <cs:fillRef idx="0"/>
    <cs:effectRef idx="0"/>
    <cs:fontRef idx="minor"/>
  </cs:dataPoint3D>
  <cs:dataPointLine>
    <cs:lnRef idx="0"/>
    <cs:fillRef idx="0"/>
    <cs:effectRef idx="0"/>
    <cs:fontRef idx="minor"/>
  </cs:dataPointLine>
  <cs:dataPointMarker>
    <cs:lnRef idx="0"/>
    <cs:fillRef idx="0"/>
    <cs:effectRef idx="0"/>
    <cs:fontRef idx="minor"/>
  </cs:dataPointMarker>
  <cs:dataPointMarkerLayout>
    <cs:lnRef idx="0"/>
    <cs:fillRef idx="0"/>
    <cs:effectRef idx="0"/>
    <cs:fontRef idx="minor"/>
  </cs:dataPointMarkerLayout>
  <cs:dataPointWireframe>
    <cs:lnRef idx="0"/>
    <cs:fillRef idx="0"/>
    <cs:effectRef idx="0"/>
    <cs:fontRef idx="minor"/>
  </cs:dataPointWireframe>
  <cs:dataTable>
    <cs:lnRef idx="0"/>
    <cs:fillRef idx="0"/>
    <cs:effectRef idx="0"/>
    <cs:fontRef idx="minor"/>
  </cs:dataTable>
  <cs:downBar>
    <cs:lnRef idx="0"/>
    <cs:fillRef idx="0"/>
    <cs:effectRef idx="0"/>
    <cs:fontRef idx="minor"/>
  </cs:downBar>
  <cs:dropLine>
    <cs:lnRef idx="0"/>
    <cs:fillRef idx="0"/>
    <cs:effectRef idx="0"/>
    <cs:fontRef idx="minor"/>
  </cs:dropLine>
  <cs:errorBar>
    <cs:lnRef idx="0"/>
    <cs:fillRef idx="0"/>
    <cs:effectRef idx="0"/>
    <cs:fontRef idx="minor"/>
  </cs:errorBar>
  <cs:floor>
    <cs:lnRef idx="0"/>
    <cs:fillRef idx="0"/>
    <cs:effectRef idx="0"/>
    <cs:fontRef idx="minor"/>
  </cs:floor>
  <cs:gridlineMajor>
    <cs:lnRef idx="0"/>
    <cs:fillRef idx="0"/>
    <cs:effectRef idx="0"/>
    <cs:fontRef idx="minor"/>
  </cs:gridlineMajor>
  <cs:gridlineMinor>
    <cs:lnRef idx="0"/>
    <cs:fillRef idx="0"/>
    <cs:effectRef idx="0"/>
    <cs:fontRef idx="minor"/>
  </cs:gridlineMinor>
  <cs:hiLoLine>
    <cs:lnRef idx="0"/>
    <cs:fillRef idx="0"/>
    <cs:effectRef idx="0"/>
    <cs:fontRef idx="minor"/>
  </cs:hiLoLine>
  <cs:leaderLine>
    <cs:lnRef idx="0"/>
    <cs:fillRef idx="0"/>
    <cs:effectRef idx="0"/>
    <cs:fontRef idx="minor"/>
  </cs:leaderLine>
  <cs:legend>
    <cs:lnRef idx="0"/>
    <cs:fillRef idx="0"/>
    <cs:effectRef idx="0"/>
    <cs:fontRef idx="minor"/>
  </cs:legend>
  <cs:plotArea>
    <cs:lnRef idx="0"/>
    <cs:fillRef idx="0"/>
    <cs:effectRef idx="0"/>
    <cs:fontRef idx="minor"/>
  </cs:plotArea>
  <cs:plotArea3D>
    <cs:lnRef idx="0"/>
    <cs:fillRef idx="0"/>
    <cs:effectRef idx="0"/>
    <cs:fontRef idx="minor"/>
  </cs:plotArea3D>
  <cs:seriesAxis>
    <cs:lnRef idx="0"/>
    <cs:fillRef idx="0"/>
    <cs:effectRef idx="0"/>
    <cs:fontRef idx="minor"/>
  </cs:seriesAxis>
  <cs:seriesLine>
    <cs:lnRef idx="0"/>
    <cs:fillRef idx="0"/>
    <cs:effectRef idx="0"/>
    <cs:fontRef idx="minor"/>
  </cs:seriesLine>
  <cs:title>
    <cs:lnRef idx="0"/>
    <cs:fillRef idx="0"/>
    <cs:effectRef idx="0"/>
    <cs:fontRef idx="minor"/>
  </cs:title>
  <cs:trendline>
    <cs:lnRef idx="0"/>
    <cs:fillRef idx="0"/>
    <cs:effectRef idx="0"/>
    <cs:fontRef idx="minor"/>
  </cs:trendline>
  <cs:trendlineLabel>
    <cs:lnRef idx="0"/>
    <cs:fillRef idx="0"/>
    <cs:effectRef idx="0"/>
    <cs:fontRef idx="minor"/>
  </cs:trendlineLabel>
  <cs:upBar>
    <cs:lnRef idx="0"/>
    <cs:fillRef idx="0"/>
    <cs:effectRef idx="0"/>
    <cs:fontRef idx="minor"/>
  </cs:upBar>
  <cs:valueAxis>
    <cs:lnRef idx="0"/>
    <cs:fillRef idx="0"/>
    <cs:effectRef idx="0"/>
    <cs:fontRef idx="minor"/>
  </cs:valueAxis>
  <cs:wall>
    <cs:lnRef idx="0"/>
    <cs:fillRef idx="0"/>
    <cs:effectRef idx="0"/>
    <cs:fontRef idx="minor"/>
  </cs:wall>
</cs:chartStyl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
</Relationships>
</file>

<file path=xl/drawings/_rels/drawing2.xml.rels><?xml version="1.0" encoding="UTF-8"?>
<Relationships xmlns="http://schemas.openxmlformats.org/package/2006/relationships"><Relationship Id="rId1" Type="http://schemas.openxmlformats.org/officeDocument/2006/relationships/chart" Target="../charts/chart2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4</xdr:col>
      <xdr:colOff>162000</xdr:colOff>
      <xdr:row>2</xdr:row>
      <xdr:rowOff>147600</xdr:rowOff>
    </xdr:from>
    <xdr:to>
      <xdr:col>17</xdr:col>
      <xdr:colOff>266040</xdr:colOff>
      <xdr:row>19</xdr:row>
      <xdr:rowOff>177120</xdr:rowOff>
    </xdr:to>
    <xdr:graphicFrame>
      <xdr:nvGraphicFramePr>
        <xdr:cNvPr id="1" name="Gráfico 2"/>
        <xdr:cNvGraphicFramePr/>
      </xdr:nvGraphicFramePr>
      <xdr:xfrm>
        <a:off x="7171200" y="509400"/>
        <a:ext cx="7929720" cy="336456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4</xdr:col>
      <xdr:colOff>295200</xdr:colOff>
      <xdr:row>0</xdr:row>
      <xdr:rowOff>123840</xdr:rowOff>
    </xdr:from>
    <xdr:to>
      <xdr:col>17</xdr:col>
      <xdr:colOff>609120</xdr:colOff>
      <xdr:row>22</xdr:row>
      <xdr:rowOff>37440</xdr:rowOff>
    </xdr:to>
    <xdr:graphicFrame>
      <xdr:nvGraphicFramePr>
        <xdr:cNvPr id="2" name="Gráfico 2"/>
        <xdr:cNvGraphicFramePr/>
      </xdr:nvGraphicFramePr>
      <xdr:xfrm>
        <a:off x="6020280" y="123840"/>
        <a:ext cx="10571040" cy="425052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Tema do Office">
  <a:themeElements>
    <a:clrScheme name="Escritório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5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16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4296875" defaultRowHeight="14.25" customHeight="false" zeroHeight="false" outlineLevelRow="0" outlineLevelCol="0"/>
  <cols>
    <col collapsed="false" customWidth="true" hidden="false" outlineLevel="0" max="2" min="1" style="1" width="25.67"/>
    <col collapsed="false" customWidth="true" hidden="false" outlineLevel="0" max="3" min="3" style="1" width="22.67"/>
    <col collapsed="false" customWidth="true" hidden="false" outlineLevel="0" max="4" min="4" style="1" width="25.44"/>
  </cols>
  <sheetData>
    <row r="1" customFormat="false" ht="14.25" hidden="false" customHeight="false" outlineLevel="0" collapsed="false">
      <c r="A1" s="2"/>
      <c r="C1" s="3"/>
    </row>
    <row r="4" customFormat="false" ht="22.5" hidden="false" customHeight="true" outlineLevel="0" collapsed="false">
      <c r="A4" s="4"/>
      <c r="B4" s="5" t="s">
        <v>0</v>
      </c>
      <c r="C4" s="5"/>
      <c r="D4" s="5"/>
    </row>
    <row r="5" customFormat="false" ht="17.35" hidden="false" customHeight="false" outlineLevel="0" collapsed="false">
      <c r="A5" s="6"/>
      <c r="B5" s="7" t="s">
        <v>1</v>
      </c>
      <c r="C5" s="8" t="s">
        <v>2</v>
      </c>
      <c r="D5" s="9" t="s">
        <v>3</v>
      </c>
    </row>
    <row r="6" customFormat="false" ht="15" hidden="false" customHeight="false" outlineLevel="0" collapsed="false">
      <c r="B6" s="10" t="s">
        <v>4</v>
      </c>
      <c r="C6" s="11" t="n">
        <v>28224.76</v>
      </c>
      <c r="D6" s="12" t="n">
        <v>45984</v>
      </c>
    </row>
    <row r="7" customFormat="false" ht="15" hidden="false" customHeight="false" outlineLevel="0" collapsed="false">
      <c r="B7" s="13" t="s">
        <v>5</v>
      </c>
      <c r="C7" s="14" t="n">
        <v>34108.48</v>
      </c>
      <c r="D7" s="15" t="n">
        <v>45293</v>
      </c>
    </row>
    <row r="8" customFormat="false" ht="15" hidden="false" customHeight="false" outlineLevel="0" collapsed="false">
      <c r="B8" s="10" t="s">
        <v>6</v>
      </c>
      <c r="C8" s="11" t="n">
        <v>45901.09</v>
      </c>
      <c r="D8" s="12" t="n">
        <v>71386</v>
      </c>
    </row>
    <row r="9" customFormat="false" ht="15" hidden="false" customHeight="false" outlineLevel="0" collapsed="false">
      <c r="B9" s="13" t="s">
        <v>7</v>
      </c>
      <c r="C9" s="14" t="n">
        <v>29483.3</v>
      </c>
      <c r="D9" s="15" t="n">
        <v>63168</v>
      </c>
    </row>
    <row r="10" customFormat="false" ht="15" hidden="false" customHeight="false" outlineLevel="0" collapsed="false">
      <c r="B10" s="10" t="s">
        <v>8</v>
      </c>
      <c r="C10" s="11" t="n">
        <v>25358.75</v>
      </c>
      <c r="D10" s="12" t="n">
        <v>61517</v>
      </c>
    </row>
    <row r="11" customFormat="false" ht="15" hidden="false" customHeight="false" outlineLevel="0" collapsed="false">
      <c r="B11" s="13" t="s">
        <v>9</v>
      </c>
      <c r="C11" s="14" t="n">
        <v>28607.12</v>
      </c>
      <c r="D11" s="15" t="n">
        <v>62342</v>
      </c>
    </row>
    <row r="12" customFormat="false" ht="15" hidden="false" customHeight="false" outlineLevel="0" collapsed="false">
      <c r="B12" s="10" t="s">
        <v>10</v>
      </c>
      <c r="C12" s="11" t="n">
        <v>28101.54</v>
      </c>
      <c r="D12" s="12" t="n">
        <v>61152</v>
      </c>
    </row>
    <row r="13" customFormat="false" ht="15" hidden="false" customHeight="false" outlineLevel="0" collapsed="false">
      <c r="B13" s="13" t="s">
        <v>11</v>
      </c>
      <c r="C13" s="14" t="n">
        <v>26984.26</v>
      </c>
      <c r="D13" s="15" t="n">
        <v>55642</v>
      </c>
    </row>
    <row r="14" customFormat="false" ht="15" hidden="false" customHeight="false" outlineLevel="0" collapsed="false">
      <c r="B14" s="10" t="s">
        <v>12</v>
      </c>
      <c r="C14" s="11" t="n">
        <v>26869.08</v>
      </c>
      <c r="D14" s="12" t="n">
        <v>52416</v>
      </c>
    </row>
    <row r="15" customFormat="false" ht="15" hidden="false" customHeight="false" outlineLevel="0" collapsed="false">
      <c r="B15" s="13" t="s">
        <v>13</v>
      </c>
      <c r="C15" s="14" t="n">
        <v>27993.5</v>
      </c>
      <c r="D15" s="15" t="n">
        <v>58272</v>
      </c>
    </row>
    <row r="16" customFormat="false" ht="15" hidden="false" customHeight="false" outlineLevel="0" collapsed="false">
      <c r="B16" s="10" t="s">
        <v>14</v>
      </c>
      <c r="C16" s="11" t="n">
        <v>41398.78</v>
      </c>
      <c r="D16" s="12" t="n">
        <v>67450</v>
      </c>
    </row>
    <row r="17" customFormat="false" ht="15" hidden="false" customHeight="false" outlineLevel="0" collapsed="false">
      <c r="B17" s="13" t="s">
        <v>15</v>
      </c>
      <c r="C17" s="14" t="n">
        <v>43768.19</v>
      </c>
      <c r="D17" s="15" t="n">
        <v>79123</v>
      </c>
    </row>
    <row r="18" customFormat="false" ht="15" hidden="false" customHeight="false" outlineLevel="0" collapsed="false">
      <c r="B18" s="16" t="s">
        <v>16</v>
      </c>
      <c r="C18" s="17" t="n">
        <v>386798.85</v>
      </c>
      <c r="D18" s="18" t="n">
        <v>723745</v>
      </c>
    </row>
    <row r="19" customFormat="false" ht="14.25" hidden="false" customHeight="false" outlineLevel="0" collapsed="false">
      <c r="C19" s="19"/>
      <c r="D19" s="19"/>
    </row>
  </sheetData>
  <mergeCells count="1">
    <mergeCell ref="B4:D4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4296875" defaultRowHeight="14.25" customHeight="false" zeroHeight="false" outlineLevelRow="0" outlineLevelCol="0"/>
  <cols>
    <col collapsed="false" customWidth="true" hidden="false" outlineLevel="0" max="2" min="1" style="1" width="25.67"/>
    <col collapsed="false" customWidth="true" hidden="false" outlineLevel="0" max="3" min="3" style="1" width="22.67"/>
    <col collapsed="false" customWidth="true" hidden="false" outlineLevel="0" max="4" min="4" style="1" width="25.44"/>
  </cols>
  <sheetData>
    <row r="1" customFormat="false" ht="14.25" hidden="false" customHeight="false" outlineLevel="0" collapsed="false">
      <c r="A1" s="3"/>
    </row>
    <row r="4" customFormat="false" ht="22.5" hidden="false" customHeight="true" outlineLevel="0" collapsed="false">
      <c r="A4" s="4"/>
      <c r="B4" s="5" t="s">
        <v>0</v>
      </c>
      <c r="C4" s="5"/>
      <c r="D4" s="5"/>
    </row>
    <row r="5" customFormat="false" ht="17.35" hidden="false" customHeight="false" outlineLevel="0" collapsed="false">
      <c r="A5" s="6"/>
      <c r="B5" s="7" t="s">
        <v>1</v>
      </c>
      <c r="C5" s="8" t="s">
        <v>2</v>
      </c>
      <c r="D5" s="9" t="s">
        <v>3</v>
      </c>
    </row>
    <row r="6" customFormat="false" ht="15" hidden="false" customHeight="false" outlineLevel="0" collapsed="false">
      <c r="B6" s="10" t="s">
        <v>4</v>
      </c>
      <c r="C6" s="11" t="n">
        <v>42270.13</v>
      </c>
      <c r="D6" s="12" t="n">
        <v>69005</v>
      </c>
    </row>
    <row r="7" customFormat="false" ht="15" hidden="false" customHeight="false" outlineLevel="0" collapsed="false">
      <c r="B7" s="13" t="s">
        <v>5</v>
      </c>
      <c r="C7" s="14" t="n">
        <v>28545.23</v>
      </c>
      <c r="D7" s="15" t="n">
        <v>86999</v>
      </c>
    </row>
    <row r="8" customFormat="false" ht="15" hidden="false" customHeight="false" outlineLevel="0" collapsed="false">
      <c r="B8" s="10" t="s">
        <v>6</v>
      </c>
      <c r="C8" s="11" t="n">
        <v>23806.44</v>
      </c>
      <c r="D8" s="12" t="n">
        <v>68373</v>
      </c>
    </row>
    <row r="9" customFormat="false" ht="15" hidden="false" customHeight="false" outlineLevel="0" collapsed="false">
      <c r="B9" s="13" t="s">
        <v>7</v>
      </c>
      <c r="C9" s="14" t="n">
        <v>19318.06</v>
      </c>
      <c r="D9" s="15" t="n">
        <v>57710</v>
      </c>
    </row>
    <row r="10" customFormat="false" ht="15" hidden="false" customHeight="false" outlineLevel="0" collapsed="false">
      <c r="B10" s="10" t="s">
        <v>8</v>
      </c>
      <c r="C10" s="11" t="n">
        <v>25840.49</v>
      </c>
      <c r="D10" s="12" t="n">
        <v>75373</v>
      </c>
    </row>
    <row r="11" customFormat="false" ht="15" hidden="false" customHeight="false" outlineLevel="0" collapsed="false">
      <c r="B11" s="13" t="s">
        <v>9</v>
      </c>
      <c r="C11" s="14" t="n">
        <v>25612.57</v>
      </c>
      <c r="D11" s="15" t="n">
        <v>71476</v>
      </c>
    </row>
    <row r="12" customFormat="false" ht="15" hidden="false" customHeight="false" outlineLevel="0" collapsed="false">
      <c r="B12" s="10" t="s">
        <v>10</v>
      </c>
      <c r="C12" s="11" t="n">
        <v>27459.58</v>
      </c>
      <c r="D12" s="12" t="n">
        <v>77950</v>
      </c>
    </row>
    <row r="13" customFormat="false" ht="15" hidden="false" customHeight="false" outlineLevel="0" collapsed="false">
      <c r="B13" s="13" t="s">
        <v>11</v>
      </c>
      <c r="C13" s="14" t="n">
        <v>36706.04</v>
      </c>
      <c r="D13" s="15" t="n">
        <v>105214</v>
      </c>
    </row>
    <row r="14" customFormat="false" ht="15" hidden="false" customHeight="false" outlineLevel="0" collapsed="false">
      <c r="B14" s="10" t="s">
        <v>12</v>
      </c>
      <c r="C14" s="11" t="n">
        <v>25830.86</v>
      </c>
      <c r="D14" s="12" t="n">
        <v>70959</v>
      </c>
    </row>
    <row r="15" customFormat="false" ht="15" hidden="false" customHeight="false" outlineLevel="0" collapsed="false">
      <c r="B15" s="13" t="s">
        <v>13</v>
      </c>
      <c r="C15" s="14" t="n">
        <v>22122.66</v>
      </c>
      <c r="D15" s="15" t="n">
        <v>58344</v>
      </c>
    </row>
    <row r="16" customFormat="false" ht="15" hidden="false" customHeight="false" outlineLevel="0" collapsed="false">
      <c r="B16" s="10" t="s">
        <v>14</v>
      </c>
      <c r="C16" s="11" t="n">
        <v>28545.19</v>
      </c>
      <c r="D16" s="12" t="n">
        <v>72019</v>
      </c>
    </row>
    <row r="17" customFormat="false" ht="15" hidden="false" customHeight="false" outlineLevel="0" collapsed="false">
      <c r="B17" s="13" t="s">
        <v>15</v>
      </c>
      <c r="C17" s="14" t="n">
        <v>31523.02</v>
      </c>
      <c r="D17" s="15" t="n">
        <v>80486</v>
      </c>
    </row>
    <row r="18" customFormat="false" ht="15" hidden="false" customHeight="false" outlineLevel="0" collapsed="false">
      <c r="B18" s="16" t="s">
        <v>16</v>
      </c>
      <c r="C18" s="17" t="n">
        <v>337580.27</v>
      </c>
      <c r="D18" s="18" t="n">
        <v>893908</v>
      </c>
    </row>
    <row r="19" customFormat="false" ht="14.25" hidden="false" customHeight="false" outlineLevel="0" collapsed="false">
      <c r="C19" s="19"/>
      <c r="D19" s="19"/>
    </row>
  </sheetData>
  <mergeCells count="1">
    <mergeCell ref="B4:D4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4296875" defaultRowHeight="14.25" customHeight="false" zeroHeight="false" outlineLevelRow="0" outlineLevelCol="0"/>
  <cols>
    <col collapsed="false" customWidth="true" hidden="false" outlineLevel="0" max="2" min="1" style="1" width="25.67"/>
    <col collapsed="false" customWidth="true" hidden="false" outlineLevel="0" max="3" min="3" style="1" width="22.67"/>
    <col collapsed="false" customWidth="true" hidden="false" outlineLevel="0" max="4" min="4" style="1" width="25.44"/>
  </cols>
  <sheetData>
    <row r="1" customFormat="false" ht="14.25" hidden="false" customHeight="false" outlineLevel="0" collapsed="false">
      <c r="A1" s="3"/>
    </row>
    <row r="4" customFormat="false" ht="22.5" hidden="false" customHeight="true" outlineLevel="0" collapsed="false">
      <c r="A4" s="4"/>
      <c r="B4" s="5" t="s">
        <v>0</v>
      </c>
      <c r="C4" s="5"/>
      <c r="D4" s="5"/>
    </row>
    <row r="5" customFormat="false" ht="17.35" hidden="false" customHeight="false" outlineLevel="0" collapsed="false">
      <c r="A5" s="6"/>
      <c r="B5" s="20" t="s">
        <v>1</v>
      </c>
      <c r="C5" s="21" t="s">
        <v>2</v>
      </c>
      <c r="D5" s="22" t="s">
        <v>3</v>
      </c>
    </row>
    <row r="6" customFormat="false" ht="15" hidden="false" customHeight="false" outlineLevel="0" collapsed="false">
      <c r="B6" s="13" t="s">
        <v>4</v>
      </c>
      <c r="C6" s="14" t="n">
        <v>32508.96</v>
      </c>
      <c r="D6" s="15" t="n">
        <v>86200</v>
      </c>
    </row>
    <row r="7" customFormat="false" ht="15" hidden="false" customHeight="false" outlineLevel="0" collapsed="false">
      <c r="B7" s="10" t="s">
        <v>5</v>
      </c>
      <c r="C7" s="11" t="n">
        <v>43213.08</v>
      </c>
      <c r="D7" s="12" t="n">
        <v>114702</v>
      </c>
    </row>
    <row r="8" customFormat="false" ht="15" hidden="false" customHeight="false" outlineLevel="0" collapsed="false">
      <c r="B8" s="13" t="s">
        <v>6</v>
      </c>
      <c r="C8" s="14" t="n">
        <v>22542.94</v>
      </c>
      <c r="D8" s="15" t="n">
        <v>65314</v>
      </c>
    </row>
    <row r="9" customFormat="false" ht="15" hidden="false" customHeight="false" outlineLevel="0" collapsed="false">
      <c r="B9" s="10" t="s">
        <v>7</v>
      </c>
      <c r="C9" s="11" t="n">
        <v>32025.54</v>
      </c>
      <c r="D9" s="12" t="n">
        <v>85022</v>
      </c>
    </row>
    <row r="10" customFormat="false" ht="15" hidden="false" customHeight="false" outlineLevel="0" collapsed="false">
      <c r="B10" s="13" t="s">
        <v>8</v>
      </c>
      <c r="C10" s="14" t="n">
        <v>26422.81</v>
      </c>
      <c r="D10" s="15" t="n">
        <v>66249</v>
      </c>
    </row>
    <row r="11" customFormat="false" ht="15" hidden="false" customHeight="false" outlineLevel="0" collapsed="false">
      <c r="B11" s="10" t="s">
        <v>9</v>
      </c>
      <c r="C11" s="11" t="n">
        <v>29833.4</v>
      </c>
      <c r="D11" s="12" t="n">
        <v>79048</v>
      </c>
    </row>
    <row r="12" customFormat="false" ht="15" hidden="false" customHeight="false" outlineLevel="0" collapsed="false">
      <c r="B12" s="13" t="s">
        <v>10</v>
      </c>
      <c r="C12" s="14" t="n">
        <v>27259</v>
      </c>
      <c r="D12" s="15" t="n">
        <v>73174</v>
      </c>
    </row>
    <row r="13" customFormat="false" ht="15" hidden="false" customHeight="false" outlineLevel="0" collapsed="false">
      <c r="B13" s="10" t="s">
        <v>11</v>
      </c>
      <c r="C13" s="11" t="n">
        <v>26628.83</v>
      </c>
      <c r="D13" s="12" t="n">
        <v>75442</v>
      </c>
    </row>
    <row r="14" customFormat="false" ht="15" hidden="false" customHeight="false" outlineLevel="0" collapsed="false">
      <c r="B14" s="13" t="s">
        <v>12</v>
      </c>
      <c r="C14" s="14" t="n">
        <v>27006.46</v>
      </c>
      <c r="D14" s="15" t="n">
        <v>72158</v>
      </c>
    </row>
    <row r="15" customFormat="false" ht="15" hidden="false" customHeight="false" outlineLevel="0" collapsed="false">
      <c r="B15" s="10" t="s">
        <v>13</v>
      </c>
      <c r="C15" s="11" t="n">
        <v>30148.09</v>
      </c>
      <c r="D15" s="12" t="n">
        <v>78894</v>
      </c>
    </row>
    <row r="16" customFormat="false" ht="15" hidden="false" customHeight="false" outlineLevel="0" collapsed="false">
      <c r="B16" s="13" t="s">
        <v>14</v>
      </c>
      <c r="C16" s="14" t="n">
        <v>31836.55</v>
      </c>
      <c r="D16" s="15" t="n">
        <v>86029</v>
      </c>
    </row>
    <row r="17" customFormat="false" ht="15" hidden="false" customHeight="false" outlineLevel="0" collapsed="false">
      <c r="B17" s="10" t="s">
        <v>15</v>
      </c>
      <c r="C17" s="11" t="n">
        <v>40451.63</v>
      </c>
      <c r="D17" s="12" t="n">
        <v>99168</v>
      </c>
    </row>
    <row r="18" customFormat="false" ht="15" hidden="false" customHeight="false" outlineLevel="0" collapsed="false">
      <c r="B18" s="16" t="s">
        <v>16</v>
      </c>
      <c r="C18" s="17" t="n">
        <f aca="false">SUM(C6:C17)</f>
        <v>369877.29</v>
      </c>
      <c r="D18" s="18" t="n">
        <v>981400</v>
      </c>
    </row>
    <row r="19" customFormat="false" ht="14.25" hidden="false" customHeight="false" outlineLevel="0" collapsed="false">
      <c r="C19" s="19"/>
      <c r="D19" s="19"/>
    </row>
  </sheetData>
  <mergeCells count="1">
    <mergeCell ref="B4:D4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4296875" defaultRowHeight="14.25" customHeight="false" zeroHeight="false" outlineLevelRow="0" outlineLevelCol="0"/>
  <cols>
    <col collapsed="false" customWidth="true" hidden="false" outlineLevel="0" max="2" min="1" style="1" width="25.67"/>
    <col collapsed="false" customWidth="true" hidden="false" outlineLevel="0" max="3" min="3" style="1" width="22.67"/>
    <col collapsed="false" customWidth="true" hidden="false" outlineLevel="0" max="4" min="4" style="1" width="25.44"/>
  </cols>
  <sheetData>
    <row r="1" customFormat="false" ht="14.25" hidden="false" customHeight="false" outlineLevel="0" collapsed="false">
      <c r="A1" s="3"/>
    </row>
    <row r="4" customFormat="false" ht="22.5" hidden="false" customHeight="true" outlineLevel="0" collapsed="false">
      <c r="A4" s="4"/>
      <c r="B4" s="5" t="s">
        <v>0</v>
      </c>
      <c r="C4" s="5"/>
      <c r="D4" s="5"/>
    </row>
    <row r="5" customFormat="false" ht="17.35" hidden="false" customHeight="false" outlineLevel="0" collapsed="false">
      <c r="A5" s="6"/>
      <c r="B5" s="20" t="s">
        <v>1</v>
      </c>
      <c r="C5" s="21" t="s">
        <v>2</v>
      </c>
      <c r="D5" s="22" t="s">
        <v>3</v>
      </c>
    </row>
    <row r="6" customFormat="false" ht="15" hidden="false" customHeight="false" outlineLevel="0" collapsed="false">
      <c r="B6" s="13" t="s">
        <v>4</v>
      </c>
      <c r="C6" s="14" t="n">
        <v>33284.26</v>
      </c>
      <c r="D6" s="15" t="n">
        <v>72784</v>
      </c>
    </row>
    <row r="7" customFormat="false" ht="15" hidden="false" customHeight="false" outlineLevel="0" collapsed="false">
      <c r="B7" s="10" t="s">
        <v>5</v>
      </c>
      <c r="C7" s="11" t="n">
        <v>34458.36</v>
      </c>
      <c r="D7" s="12" t="n">
        <v>71921</v>
      </c>
    </row>
    <row r="8" customFormat="false" ht="15" hidden="false" customHeight="false" outlineLevel="0" collapsed="false">
      <c r="B8" s="13" t="s">
        <v>6</v>
      </c>
      <c r="C8" s="14" t="n">
        <v>55937.84</v>
      </c>
      <c r="D8" s="15" t="n">
        <v>93964</v>
      </c>
    </row>
    <row r="9" customFormat="false" ht="15" hidden="false" customHeight="false" outlineLevel="0" collapsed="false">
      <c r="B9" s="10" t="s">
        <v>7</v>
      </c>
      <c r="C9" s="11" t="n">
        <v>58212.56</v>
      </c>
      <c r="D9" s="12" t="n">
        <v>90388</v>
      </c>
    </row>
    <row r="10" customFormat="false" ht="15" hidden="false" customHeight="false" outlineLevel="0" collapsed="false">
      <c r="B10" s="13" t="s">
        <v>8</v>
      </c>
      <c r="C10" s="14" t="n">
        <v>54375.76</v>
      </c>
      <c r="D10" s="15" t="n">
        <v>80072</v>
      </c>
    </row>
    <row r="11" customFormat="false" ht="15" hidden="false" customHeight="false" outlineLevel="0" collapsed="false">
      <c r="B11" s="10" t="s">
        <v>9</v>
      </c>
      <c r="C11" s="11" t="n">
        <v>53697.66</v>
      </c>
      <c r="D11" s="12" t="n">
        <v>78589</v>
      </c>
    </row>
    <row r="12" customFormat="false" ht="15" hidden="false" customHeight="false" outlineLevel="0" collapsed="false">
      <c r="B12" s="13" t="s">
        <v>10</v>
      </c>
      <c r="C12" s="14" t="n">
        <v>50595.79</v>
      </c>
      <c r="D12" s="15" t="n">
        <v>75243</v>
      </c>
    </row>
    <row r="13" customFormat="false" ht="15" hidden="false" customHeight="false" outlineLevel="0" collapsed="false">
      <c r="B13" s="10" t="s">
        <v>11</v>
      </c>
      <c r="C13" s="11" t="n">
        <v>43789.8</v>
      </c>
      <c r="D13" s="12" t="n">
        <v>61960</v>
      </c>
    </row>
    <row r="14" customFormat="false" ht="15" hidden="false" customHeight="false" outlineLevel="0" collapsed="false">
      <c r="B14" s="13" t="s">
        <v>12</v>
      </c>
      <c r="C14" s="14" t="n">
        <v>49892.7</v>
      </c>
      <c r="D14" s="15" t="n">
        <v>71921</v>
      </c>
    </row>
    <row r="15" customFormat="false" ht="15" hidden="false" customHeight="false" outlineLevel="0" collapsed="false">
      <c r="B15" s="10" t="s">
        <v>13</v>
      </c>
      <c r="C15" s="11" t="n">
        <v>48720.44</v>
      </c>
      <c r="D15" s="12" t="n">
        <v>70137</v>
      </c>
    </row>
    <row r="16" customFormat="false" ht="15" hidden="false" customHeight="false" outlineLevel="0" collapsed="false">
      <c r="B16" s="13" t="s">
        <v>14</v>
      </c>
      <c r="C16" s="14" t="n">
        <v>53455.7</v>
      </c>
      <c r="D16" s="15" t="n">
        <v>74073</v>
      </c>
    </row>
    <row r="17" customFormat="false" ht="15" hidden="false" customHeight="false" outlineLevel="0" collapsed="false">
      <c r="B17" s="10" t="s">
        <v>15</v>
      </c>
      <c r="C17" s="11" t="n">
        <v>59337.02</v>
      </c>
      <c r="D17" s="12" t="n">
        <v>84447</v>
      </c>
    </row>
    <row r="18" customFormat="false" ht="15" hidden="false" customHeight="false" outlineLevel="0" collapsed="false">
      <c r="B18" s="16" t="s">
        <v>16</v>
      </c>
      <c r="C18" s="17" t="n">
        <v>595757.89</v>
      </c>
      <c r="D18" s="18" t="n">
        <v>925499</v>
      </c>
    </row>
    <row r="19" customFormat="false" ht="14.25" hidden="false" customHeight="false" outlineLevel="0" collapsed="false">
      <c r="C19" s="19"/>
      <c r="D19" s="19"/>
    </row>
  </sheetData>
  <mergeCells count="1">
    <mergeCell ref="B4:D4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4296875" defaultRowHeight="14.25" customHeight="false" zeroHeight="false" outlineLevelRow="0" outlineLevelCol="0"/>
  <cols>
    <col collapsed="false" customWidth="true" hidden="false" outlineLevel="0" max="2" min="1" style="1" width="25.67"/>
    <col collapsed="false" customWidth="true" hidden="false" outlineLevel="0" max="3" min="3" style="1" width="22.67"/>
    <col collapsed="false" customWidth="true" hidden="false" outlineLevel="0" max="4" min="4" style="1" width="25.44"/>
  </cols>
  <sheetData>
    <row r="1" customFormat="false" ht="14.25" hidden="false" customHeight="false" outlineLevel="0" collapsed="false">
      <c r="A1" s="3"/>
    </row>
    <row r="4" customFormat="false" ht="22.5" hidden="false" customHeight="true" outlineLevel="0" collapsed="false">
      <c r="B4" s="5" t="s">
        <v>0</v>
      </c>
      <c r="C4" s="5"/>
      <c r="D4" s="5"/>
    </row>
    <row r="5" customFormat="false" ht="17.35" hidden="false" customHeight="false" outlineLevel="0" collapsed="false">
      <c r="A5" s="6"/>
      <c r="B5" s="23" t="s">
        <v>1</v>
      </c>
      <c r="C5" s="24" t="s">
        <v>2</v>
      </c>
      <c r="D5" s="25" t="s">
        <v>3</v>
      </c>
    </row>
    <row r="6" customFormat="false" ht="15" hidden="false" customHeight="false" outlineLevel="0" collapsed="false">
      <c r="B6" s="13" t="s">
        <v>4</v>
      </c>
      <c r="C6" s="14" t="n">
        <v>52860.5</v>
      </c>
      <c r="D6" s="15" t="n">
        <v>76473</v>
      </c>
    </row>
    <row r="7" customFormat="false" ht="15" hidden="false" customHeight="false" outlineLevel="0" collapsed="false">
      <c r="B7" s="10" t="s">
        <v>5</v>
      </c>
      <c r="C7" s="11" t="n">
        <v>56481.74</v>
      </c>
      <c r="D7" s="12" t="n">
        <v>80216</v>
      </c>
    </row>
    <row r="8" customFormat="false" ht="15" hidden="false" customHeight="false" outlineLevel="0" collapsed="false">
      <c r="B8" s="13" t="s">
        <v>6</v>
      </c>
      <c r="C8" s="14" t="n">
        <v>63405.31</v>
      </c>
      <c r="D8" s="15" t="n">
        <v>92948</v>
      </c>
    </row>
    <row r="9" customFormat="false" ht="15" hidden="false" customHeight="false" outlineLevel="0" collapsed="false">
      <c r="B9" s="10" t="s">
        <v>7</v>
      </c>
      <c r="C9" s="11" t="n">
        <v>68750.39</v>
      </c>
      <c r="D9" s="12" t="n">
        <v>93194</v>
      </c>
    </row>
    <row r="10" customFormat="false" ht="15" hidden="false" customHeight="false" outlineLevel="0" collapsed="false">
      <c r="B10" s="13" t="s">
        <v>8</v>
      </c>
      <c r="C10" s="14" t="n">
        <v>59929.97</v>
      </c>
      <c r="D10" s="15" t="n">
        <v>90984</v>
      </c>
    </row>
    <row r="11" customFormat="false" ht="15" hidden="false" customHeight="false" outlineLevel="0" collapsed="false">
      <c r="B11" s="10" t="s">
        <v>9</v>
      </c>
      <c r="C11" s="11" t="n">
        <v>69841.88</v>
      </c>
      <c r="D11" s="12" t="n">
        <v>107796</v>
      </c>
    </row>
    <row r="12" customFormat="false" ht="15" hidden="false" customHeight="false" outlineLevel="0" collapsed="false">
      <c r="B12" s="13" t="s">
        <v>10</v>
      </c>
      <c r="C12" s="14" t="n">
        <v>65509.96</v>
      </c>
      <c r="D12" s="15" t="n">
        <v>99909</v>
      </c>
    </row>
    <row r="13" customFormat="false" ht="15" hidden="false" customHeight="false" outlineLevel="0" collapsed="false">
      <c r="B13" s="10" t="s">
        <v>11</v>
      </c>
      <c r="C13" s="11" t="n">
        <v>52334.58</v>
      </c>
      <c r="D13" s="12" t="n">
        <v>83922</v>
      </c>
    </row>
    <row r="14" customFormat="false" ht="15" hidden="false" customHeight="false" outlineLevel="0" collapsed="false">
      <c r="B14" s="13" t="s">
        <v>12</v>
      </c>
      <c r="C14" s="14" t="n">
        <v>56442.63</v>
      </c>
      <c r="D14" s="15" t="n">
        <v>84554</v>
      </c>
    </row>
    <row r="15" customFormat="false" ht="15" hidden="false" customHeight="false" outlineLevel="0" collapsed="false">
      <c r="B15" s="10" t="s">
        <v>13</v>
      </c>
      <c r="C15" s="11" t="n">
        <v>50216.93</v>
      </c>
      <c r="D15" s="12" t="n">
        <v>76969</v>
      </c>
    </row>
    <row r="16" customFormat="false" ht="15" hidden="false" customHeight="false" outlineLevel="0" collapsed="false">
      <c r="B16" s="13" t="s">
        <v>14</v>
      </c>
      <c r="C16" s="14" t="n">
        <v>35868.2</v>
      </c>
      <c r="D16" s="15" t="n">
        <v>56444</v>
      </c>
    </row>
    <row r="17" customFormat="false" ht="15" hidden="false" customHeight="false" outlineLevel="0" collapsed="false">
      <c r="B17" s="10" t="s">
        <v>15</v>
      </c>
      <c r="C17" s="11" t="n">
        <v>42598.84</v>
      </c>
      <c r="D17" s="12" t="n">
        <v>78101</v>
      </c>
    </row>
    <row r="18" customFormat="false" ht="15" hidden="false" customHeight="false" outlineLevel="0" collapsed="false">
      <c r="B18" s="16" t="s">
        <v>16</v>
      </c>
      <c r="C18" s="17" t="n">
        <v>674240.93</v>
      </c>
      <c r="D18" s="18" t="n">
        <v>1021510</v>
      </c>
    </row>
  </sheetData>
  <mergeCells count="1">
    <mergeCell ref="B4:D4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4296875" defaultRowHeight="14.25" customHeight="false" zeroHeight="false" outlineLevelRow="0" outlineLevelCol="0"/>
  <cols>
    <col collapsed="false" customWidth="true" hidden="false" outlineLevel="0" max="2" min="1" style="1" width="25.67"/>
    <col collapsed="false" customWidth="true" hidden="false" outlineLevel="0" max="3" min="3" style="1" width="22.67"/>
    <col collapsed="false" customWidth="true" hidden="false" outlineLevel="0" max="4" min="4" style="1" width="25.44"/>
  </cols>
  <sheetData>
    <row r="1" customFormat="false" ht="14.25" hidden="false" customHeight="false" outlineLevel="0" collapsed="false">
      <c r="A1" s="3"/>
    </row>
    <row r="3" customFormat="false" ht="14.25" hidden="false" customHeight="false" outlineLevel="0" collapsed="false">
      <c r="A3" s="3"/>
    </row>
    <row r="4" customFormat="false" ht="19.7" hidden="false" customHeight="false" outlineLevel="0" collapsed="false">
      <c r="B4" s="5" t="s">
        <v>0</v>
      </c>
      <c r="C4" s="5"/>
      <c r="D4" s="5"/>
    </row>
    <row r="5" customFormat="false" ht="17.35" hidden="false" customHeight="false" outlineLevel="0" collapsed="false">
      <c r="B5" s="7" t="s">
        <v>1</v>
      </c>
      <c r="C5" s="8" t="s">
        <v>2</v>
      </c>
      <c r="D5" s="9" t="s">
        <v>3</v>
      </c>
    </row>
    <row r="6" customFormat="false" ht="15" hidden="false" customHeight="false" outlineLevel="0" collapsed="false">
      <c r="B6" s="10" t="s">
        <v>4</v>
      </c>
      <c r="C6" s="11" t="n">
        <v>42598.08</v>
      </c>
      <c r="D6" s="12" t="n">
        <v>82382</v>
      </c>
    </row>
    <row r="7" customFormat="false" ht="15" hidden="false" customHeight="false" outlineLevel="0" collapsed="false">
      <c r="B7" s="13" t="s">
        <v>5</v>
      </c>
      <c r="C7" s="14" t="n">
        <v>60864.09</v>
      </c>
      <c r="D7" s="15" t="n">
        <v>104596</v>
      </c>
    </row>
    <row r="8" customFormat="false" ht="15" hidden="false" customHeight="false" outlineLevel="0" collapsed="false">
      <c r="B8" s="10" t="s">
        <v>6</v>
      </c>
      <c r="C8" s="11" t="n">
        <v>72470.2</v>
      </c>
      <c r="D8" s="12" t="n">
        <v>114453</v>
      </c>
    </row>
    <row r="9" customFormat="false" ht="15" hidden="false" customHeight="false" outlineLevel="0" collapsed="false">
      <c r="B9" s="13" t="s">
        <v>7</v>
      </c>
      <c r="C9" s="14" t="n">
        <v>50179.4</v>
      </c>
      <c r="D9" s="15" t="n">
        <v>87016</v>
      </c>
    </row>
    <row r="10" customFormat="false" ht="15" hidden="false" customHeight="false" outlineLevel="0" collapsed="false">
      <c r="B10" s="10" t="s">
        <v>8</v>
      </c>
      <c r="C10" s="11" t="n">
        <v>48168.12</v>
      </c>
      <c r="D10" s="12" t="n">
        <v>74453</v>
      </c>
    </row>
    <row r="11" customFormat="false" ht="15" hidden="false" customHeight="false" outlineLevel="0" collapsed="false">
      <c r="B11" s="13" t="s">
        <v>9</v>
      </c>
      <c r="C11" s="14" t="n">
        <v>66091.96</v>
      </c>
      <c r="D11" s="15" t="n">
        <v>95821</v>
      </c>
    </row>
    <row r="12" customFormat="false" ht="15" hidden="false" customHeight="false" outlineLevel="0" collapsed="false">
      <c r="B12" s="10" t="s">
        <v>10</v>
      </c>
      <c r="C12" s="11" t="n">
        <v>55202.12</v>
      </c>
      <c r="D12" s="12" t="n">
        <v>86449</v>
      </c>
    </row>
    <row r="13" customFormat="false" ht="15" hidden="false" customHeight="false" outlineLevel="0" collapsed="false">
      <c r="B13" s="13" t="s">
        <v>11</v>
      </c>
      <c r="C13" s="14" t="n">
        <v>57256.92</v>
      </c>
      <c r="D13" s="15" t="n">
        <v>85520</v>
      </c>
    </row>
    <row r="14" customFormat="false" ht="15" hidden="false" customHeight="false" outlineLevel="0" collapsed="false">
      <c r="B14" s="10" t="s">
        <v>12</v>
      </c>
      <c r="C14" s="11" t="n">
        <v>48415.2</v>
      </c>
      <c r="D14" s="12" t="n">
        <v>77167</v>
      </c>
    </row>
    <row r="15" customFormat="false" ht="15" hidden="false" customHeight="false" outlineLevel="0" collapsed="false">
      <c r="B15" s="13" t="s">
        <v>13</v>
      </c>
      <c r="C15" s="14" t="n">
        <v>52634.52</v>
      </c>
      <c r="D15" s="15" t="n">
        <v>80667</v>
      </c>
    </row>
    <row r="16" customFormat="false" ht="15" hidden="false" customHeight="false" outlineLevel="0" collapsed="false">
      <c r="B16" s="10" t="s">
        <v>14</v>
      </c>
      <c r="C16" s="11" t="n">
        <v>51566.34</v>
      </c>
      <c r="D16" s="12" t="n">
        <v>82499</v>
      </c>
    </row>
    <row r="17" customFormat="false" ht="15" hidden="false" customHeight="false" outlineLevel="0" collapsed="false">
      <c r="B17" s="13" t="s">
        <v>15</v>
      </c>
      <c r="C17" s="14" t="n">
        <v>52179.81</v>
      </c>
      <c r="D17" s="15" t="n">
        <v>79090</v>
      </c>
    </row>
    <row r="18" customFormat="false" ht="15" hidden="false" customHeight="false" outlineLevel="0" collapsed="false">
      <c r="B18" s="16" t="s">
        <v>16</v>
      </c>
      <c r="C18" s="17" t="n">
        <f aca="false">SUM(C6:C17)</f>
        <v>657626.76</v>
      </c>
      <c r="D18" s="18" t="n">
        <f aca="false">SUM(D6:D17)</f>
        <v>1050113</v>
      </c>
    </row>
  </sheetData>
  <mergeCells count="1">
    <mergeCell ref="B4:D4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4296875" defaultRowHeight="14.25" customHeight="false" zeroHeight="false" outlineLevelRow="0" outlineLevelCol="0"/>
  <cols>
    <col collapsed="false" customWidth="true" hidden="false" outlineLevel="0" max="2" min="1" style="1" width="25.67"/>
    <col collapsed="false" customWidth="true" hidden="false" outlineLevel="0" max="3" min="3" style="1" width="22.67"/>
    <col collapsed="false" customWidth="true" hidden="false" outlineLevel="0" max="4" min="4" style="1" width="25.44"/>
  </cols>
  <sheetData>
    <row r="1" customFormat="false" ht="14.25" hidden="false" customHeight="false" outlineLevel="0" collapsed="false">
      <c r="A1" s="3"/>
    </row>
    <row r="4" customFormat="false" ht="22.5" hidden="false" customHeight="true" outlineLevel="0" collapsed="false">
      <c r="A4" s="4"/>
      <c r="B4" s="5" t="s">
        <v>0</v>
      </c>
      <c r="C4" s="5"/>
      <c r="D4" s="5"/>
    </row>
    <row r="5" customFormat="false" ht="17.35" hidden="false" customHeight="false" outlineLevel="0" collapsed="false">
      <c r="A5" s="6"/>
      <c r="B5" s="7" t="s">
        <v>1</v>
      </c>
      <c r="C5" s="8" t="s">
        <v>2</v>
      </c>
      <c r="D5" s="9" t="s">
        <v>3</v>
      </c>
    </row>
    <row r="6" customFormat="false" ht="15" hidden="false" customHeight="false" outlineLevel="0" collapsed="false">
      <c r="B6" s="10" t="s">
        <v>4</v>
      </c>
      <c r="C6" s="11" t="n">
        <v>59241.55</v>
      </c>
      <c r="D6" s="12" t="n">
        <v>84819</v>
      </c>
    </row>
    <row r="7" customFormat="false" ht="15" hidden="false" customHeight="false" outlineLevel="0" collapsed="false">
      <c r="B7" s="13" t="s">
        <v>5</v>
      </c>
      <c r="C7" s="14" t="n">
        <v>77150.98</v>
      </c>
      <c r="D7" s="15" t="n">
        <v>97579</v>
      </c>
    </row>
    <row r="8" customFormat="false" ht="15" hidden="false" customHeight="false" outlineLevel="0" collapsed="false">
      <c r="B8" s="10" t="s">
        <v>6</v>
      </c>
      <c r="C8" s="11" t="n">
        <v>67915.07</v>
      </c>
      <c r="D8" s="12" t="n">
        <v>97508</v>
      </c>
    </row>
    <row r="9" customFormat="false" ht="15" hidden="false" customHeight="false" outlineLevel="0" collapsed="false">
      <c r="B9" s="13" t="s">
        <v>7</v>
      </c>
      <c r="C9" s="14" t="n">
        <v>87005.4</v>
      </c>
      <c r="D9" s="15" t="n">
        <v>96583</v>
      </c>
    </row>
    <row r="10" customFormat="false" ht="15" hidden="false" customHeight="false" outlineLevel="0" collapsed="false">
      <c r="B10" s="10" t="s">
        <v>8</v>
      </c>
      <c r="C10" s="11" t="n">
        <v>74886.07</v>
      </c>
      <c r="D10" s="12" t="n">
        <v>98021</v>
      </c>
    </row>
    <row r="11" customFormat="false" ht="15" hidden="false" customHeight="false" outlineLevel="0" collapsed="false">
      <c r="B11" s="13" t="s">
        <v>9</v>
      </c>
      <c r="C11" s="14" t="n">
        <v>85574.09</v>
      </c>
      <c r="D11" s="15" t="n">
        <v>92662</v>
      </c>
    </row>
    <row r="12" customFormat="false" ht="15" hidden="false" customHeight="false" outlineLevel="0" collapsed="false">
      <c r="B12" s="10" t="s">
        <v>10</v>
      </c>
      <c r="C12" s="11" t="n">
        <v>92009.97</v>
      </c>
      <c r="D12" s="12" t="n">
        <v>107048</v>
      </c>
    </row>
    <row r="13" customFormat="false" ht="15" hidden="false" customHeight="false" outlineLevel="0" collapsed="false">
      <c r="B13" s="13" t="s">
        <v>11</v>
      </c>
      <c r="C13" s="14" t="n">
        <v>90609.57</v>
      </c>
      <c r="D13" s="15" t="n">
        <v>108741</v>
      </c>
    </row>
    <row r="14" customFormat="false" ht="15" hidden="false" customHeight="false" outlineLevel="0" collapsed="false">
      <c r="B14" s="10" t="s">
        <v>12</v>
      </c>
      <c r="C14" s="11" t="n">
        <v>76432.42</v>
      </c>
      <c r="D14" s="12" t="n">
        <v>86784</v>
      </c>
    </row>
    <row r="15" customFormat="false" ht="15" hidden="false" customHeight="false" outlineLevel="0" collapsed="false">
      <c r="B15" s="13" t="s">
        <v>13</v>
      </c>
      <c r="C15" s="14" t="n">
        <v>71557.87</v>
      </c>
      <c r="D15" s="15" t="n">
        <v>81145</v>
      </c>
    </row>
    <row r="16" customFormat="false" ht="15" hidden="false" customHeight="false" outlineLevel="0" collapsed="false">
      <c r="B16" s="10" t="s">
        <v>14</v>
      </c>
      <c r="C16" s="11" t="n">
        <v>74300.39</v>
      </c>
      <c r="D16" s="12" t="n">
        <v>91733</v>
      </c>
    </row>
    <row r="17" customFormat="false" ht="15" hidden="false" customHeight="false" outlineLevel="0" collapsed="false">
      <c r="B17" s="13" t="s">
        <v>15</v>
      </c>
      <c r="C17" s="14" t="n">
        <v>81847.95</v>
      </c>
      <c r="D17" s="15" t="n">
        <v>98002</v>
      </c>
    </row>
    <row r="18" customFormat="false" ht="15" hidden="false" customHeight="false" outlineLevel="0" collapsed="false">
      <c r="B18" s="16" t="s">
        <v>16</v>
      </c>
      <c r="C18" s="17" t="n">
        <f aca="false">SUM(C6:C17)</f>
        <v>938531.33</v>
      </c>
      <c r="D18" s="18" t="n">
        <f aca="false">SUM(D6:D17)</f>
        <v>1140625</v>
      </c>
    </row>
    <row r="19" customFormat="false" ht="14.25" hidden="false" customHeight="false" outlineLevel="0" collapsed="false">
      <c r="C19" s="19"/>
      <c r="D19" s="19"/>
    </row>
  </sheetData>
  <mergeCells count="1">
    <mergeCell ref="B4:D4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4296875" defaultRowHeight="14.25" customHeight="false" zeroHeight="false" outlineLevelRow="0" outlineLevelCol="0"/>
  <cols>
    <col collapsed="false" customWidth="true" hidden="false" outlineLevel="0" max="2" min="1" style="1" width="25.67"/>
    <col collapsed="false" customWidth="true" hidden="false" outlineLevel="0" max="3" min="3" style="1" width="22.67"/>
    <col collapsed="false" customWidth="true" hidden="false" outlineLevel="0" max="4" min="4" style="1" width="25.44"/>
  </cols>
  <sheetData>
    <row r="1" customFormat="false" ht="14.25" hidden="false" customHeight="false" outlineLevel="0" collapsed="false">
      <c r="A1" s="3"/>
    </row>
    <row r="4" customFormat="false" ht="22.5" hidden="false" customHeight="true" outlineLevel="0" collapsed="false">
      <c r="A4" s="4"/>
      <c r="B4" s="5" t="s">
        <v>0</v>
      </c>
      <c r="C4" s="5"/>
      <c r="D4" s="5"/>
    </row>
    <row r="5" customFormat="false" ht="17.35" hidden="false" customHeight="false" outlineLevel="0" collapsed="false">
      <c r="A5" s="6"/>
      <c r="B5" s="7" t="s">
        <v>1</v>
      </c>
      <c r="C5" s="8" t="s">
        <v>2</v>
      </c>
      <c r="D5" s="9" t="s">
        <v>3</v>
      </c>
    </row>
    <row r="6" customFormat="false" ht="15" hidden="false" customHeight="false" outlineLevel="0" collapsed="false">
      <c r="B6" s="10" t="s">
        <v>4</v>
      </c>
      <c r="C6" s="11" t="n">
        <v>57351.84</v>
      </c>
      <c r="D6" s="12" t="n">
        <v>74952</v>
      </c>
    </row>
    <row r="7" customFormat="false" ht="15" hidden="false" customHeight="false" outlineLevel="0" collapsed="false">
      <c r="B7" s="13" t="s">
        <v>5</v>
      </c>
      <c r="C7" s="14" t="n">
        <v>69373.46</v>
      </c>
      <c r="D7" s="15" t="n">
        <f aca="false">5363+84249</f>
        <v>89612</v>
      </c>
    </row>
    <row r="8" customFormat="false" ht="15" hidden="false" customHeight="false" outlineLevel="0" collapsed="false">
      <c r="B8" s="10" t="s">
        <v>6</v>
      </c>
      <c r="C8" s="11" t="n">
        <v>84135.98</v>
      </c>
      <c r="D8" s="12" t="n">
        <f aca="false">9632+86579</f>
        <v>96211</v>
      </c>
    </row>
    <row r="9" customFormat="false" ht="15" hidden="false" customHeight="false" outlineLevel="0" collapsed="false">
      <c r="B9" s="13" t="s">
        <v>7</v>
      </c>
      <c r="C9" s="14" t="n">
        <v>87557.66</v>
      </c>
      <c r="D9" s="15" t="n">
        <f aca="false">11658+81575</f>
        <v>93233</v>
      </c>
    </row>
    <row r="10" customFormat="false" ht="15" hidden="false" customHeight="false" outlineLevel="0" collapsed="false">
      <c r="B10" s="10" t="s">
        <v>8</v>
      </c>
      <c r="C10" s="11" t="n">
        <v>80007.31</v>
      </c>
      <c r="D10" s="12" t="n">
        <f aca="false">11815+81013</f>
        <v>92828</v>
      </c>
    </row>
    <row r="11" customFormat="false" ht="15" hidden="false" customHeight="false" outlineLevel="0" collapsed="false">
      <c r="B11" s="13" t="s">
        <v>9</v>
      </c>
      <c r="C11" s="14" t="n">
        <v>73882.71</v>
      </c>
      <c r="D11" s="15" t="n">
        <f aca="false">11401+72543</f>
        <v>83944</v>
      </c>
    </row>
    <row r="12" customFormat="false" ht="15" hidden="false" customHeight="false" outlineLevel="0" collapsed="false">
      <c r="B12" s="10" t="s">
        <v>10</v>
      </c>
      <c r="C12" s="11" t="n">
        <v>89900.33</v>
      </c>
      <c r="D12" s="12" t="n">
        <f aca="false">13104+87820</f>
        <v>100924</v>
      </c>
    </row>
    <row r="13" customFormat="false" ht="15" hidden="false" customHeight="false" outlineLevel="0" collapsed="false">
      <c r="B13" s="13" t="s">
        <v>11</v>
      </c>
      <c r="C13" s="14" t="n">
        <v>84247.76</v>
      </c>
      <c r="D13" s="15" t="n">
        <f aca="false">11299+84361</f>
        <v>95660</v>
      </c>
    </row>
    <row r="14" customFormat="false" ht="15" hidden="false" customHeight="false" outlineLevel="0" collapsed="false">
      <c r="B14" s="10" t="s">
        <v>12</v>
      </c>
      <c r="C14" s="11" t="n">
        <v>86240.43</v>
      </c>
      <c r="D14" s="12" t="n">
        <f aca="false">13188+84419</f>
        <v>97607</v>
      </c>
    </row>
    <row r="15" customFormat="false" ht="15" hidden="false" customHeight="false" outlineLevel="0" collapsed="false">
      <c r="B15" s="13" t="s">
        <v>13</v>
      </c>
      <c r="C15" s="14" t="n">
        <v>63332.42</v>
      </c>
      <c r="D15" s="15" t="n">
        <f aca="false">9317+59073</f>
        <v>68390</v>
      </c>
    </row>
    <row r="16" customFormat="false" ht="15" hidden="false" customHeight="false" outlineLevel="0" collapsed="false">
      <c r="B16" s="10" t="s">
        <v>14</v>
      </c>
      <c r="C16" s="11" t="n">
        <v>66385.22</v>
      </c>
      <c r="D16" s="12" t="n">
        <f aca="false">8971+65632</f>
        <v>74603</v>
      </c>
    </row>
    <row r="17" customFormat="false" ht="15" hidden="false" customHeight="false" outlineLevel="0" collapsed="false">
      <c r="B17" s="13" t="s">
        <v>15</v>
      </c>
      <c r="C17" s="14" t="n">
        <v>75146.94</v>
      </c>
      <c r="D17" s="15" t="n">
        <f aca="false">10685+75789</f>
        <v>86474</v>
      </c>
    </row>
    <row r="18" customFormat="false" ht="15" hidden="false" customHeight="false" outlineLevel="0" collapsed="false">
      <c r="B18" s="16" t="s">
        <v>16</v>
      </c>
      <c r="C18" s="26" t="n">
        <f aca="false">SUM(C6:C17)</f>
        <v>917562.06</v>
      </c>
      <c r="D18" s="18" t="n">
        <f aca="false">SUM(D6:D17)</f>
        <v>1054438</v>
      </c>
    </row>
    <row r="19" customFormat="false" ht="14.25" hidden="false" customHeight="false" outlineLevel="0" collapsed="false">
      <c r="C19" s="19"/>
      <c r="D19" s="19"/>
    </row>
  </sheetData>
  <mergeCells count="1">
    <mergeCell ref="B4:D4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4296875" defaultRowHeight="14.25" customHeight="false" zeroHeight="false" outlineLevelRow="0" outlineLevelCol="0"/>
  <cols>
    <col collapsed="false" customWidth="true" hidden="false" outlineLevel="0" max="2" min="1" style="1" width="25.67"/>
    <col collapsed="false" customWidth="true" hidden="false" outlineLevel="0" max="3" min="3" style="1" width="22.67"/>
    <col collapsed="false" customWidth="true" hidden="false" outlineLevel="0" max="4" min="4" style="1" width="25.44"/>
  </cols>
  <sheetData>
    <row r="1" customFormat="false" ht="14.25" hidden="false" customHeight="false" outlineLevel="0" collapsed="false">
      <c r="A1" s="3"/>
    </row>
    <row r="4" customFormat="false" ht="22.5" hidden="false" customHeight="true" outlineLevel="0" collapsed="false">
      <c r="A4" s="4"/>
      <c r="B4" s="5" t="s">
        <v>0</v>
      </c>
      <c r="C4" s="5"/>
      <c r="D4" s="5"/>
    </row>
    <row r="5" customFormat="false" ht="17.35" hidden="false" customHeight="false" outlineLevel="0" collapsed="false">
      <c r="A5" s="6"/>
      <c r="B5" s="7" t="s">
        <v>1</v>
      </c>
      <c r="C5" s="8" t="s">
        <v>2</v>
      </c>
      <c r="D5" s="9" t="s">
        <v>3</v>
      </c>
    </row>
    <row r="6" customFormat="false" ht="15" hidden="false" customHeight="false" outlineLevel="0" collapsed="false">
      <c r="B6" s="10" t="s">
        <v>4</v>
      </c>
      <c r="C6" s="11" t="n">
        <v>53664.08</v>
      </c>
      <c r="D6" s="12" t="n">
        <f aca="false">5216+63454</f>
        <v>68670</v>
      </c>
    </row>
    <row r="7" customFormat="false" ht="15" hidden="false" customHeight="false" outlineLevel="0" collapsed="false">
      <c r="B7" s="13" t="s">
        <v>5</v>
      </c>
      <c r="C7" s="14" t="n">
        <v>53183.2</v>
      </c>
      <c r="D7" s="15" t="n">
        <f aca="false">4760+68233</f>
        <v>72993</v>
      </c>
    </row>
    <row r="8" customFormat="false" ht="15" hidden="false" customHeight="false" outlineLevel="0" collapsed="false">
      <c r="B8" s="10" t="s">
        <v>6</v>
      </c>
      <c r="C8" s="11" t="n">
        <v>62439.5</v>
      </c>
      <c r="D8" s="12" t="n">
        <f aca="false">7112+71685</f>
        <v>78797</v>
      </c>
    </row>
    <row r="9" customFormat="false" ht="15" hidden="false" customHeight="false" outlineLevel="0" collapsed="false">
      <c r="B9" s="13" t="s">
        <v>7</v>
      </c>
      <c r="C9" s="14" t="n">
        <v>39970.29</v>
      </c>
      <c r="D9" s="15" t="n">
        <f aca="false">4172+40469</f>
        <v>44641</v>
      </c>
    </row>
    <row r="10" customFormat="false" ht="15" hidden="false" customHeight="false" outlineLevel="0" collapsed="false">
      <c r="B10" s="10" t="s">
        <v>8</v>
      </c>
      <c r="C10" s="11" t="n">
        <v>41095.58</v>
      </c>
      <c r="D10" s="12" t="n">
        <f aca="false">4566+39966</f>
        <v>44532</v>
      </c>
    </row>
    <row r="11" customFormat="false" ht="15" hidden="false" customHeight="false" outlineLevel="0" collapsed="false">
      <c r="B11" s="13" t="s">
        <v>9</v>
      </c>
      <c r="C11" s="14" t="n">
        <v>36844.97</v>
      </c>
      <c r="D11" s="15" t="n">
        <f aca="false">4114+35786</f>
        <v>39900</v>
      </c>
    </row>
    <row r="12" customFormat="false" ht="15" hidden="false" customHeight="false" outlineLevel="0" collapsed="false">
      <c r="B12" s="10" t="s">
        <v>10</v>
      </c>
      <c r="C12" s="11" t="n">
        <v>38654.47</v>
      </c>
      <c r="D12" s="12" t="n">
        <f aca="false">38852+4319</f>
        <v>43171</v>
      </c>
    </row>
    <row r="13" customFormat="false" ht="15" hidden="false" customHeight="false" outlineLevel="0" collapsed="false">
      <c r="B13" s="13" t="s">
        <v>11</v>
      </c>
      <c r="C13" s="14" t="n">
        <v>39081.86</v>
      </c>
      <c r="D13" s="15" t="n">
        <f aca="false">37656+4571</f>
        <v>42227</v>
      </c>
    </row>
    <row r="14" customFormat="false" ht="15" hidden="false" customHeight="false" outlineLevel="0" collapsed="false">
      <c r="B14" s="10" t="s">
        <v>12</v>
      </c>
      <c r="C14" s="11" t="n">
        <v>37781.88</v>
      </c>
      <c r="D14" s="12" t="n">
        <f aca="false">38200+3886</f>
        <v>42086</v>
      </c>
    </row>
    <row r="15" customFormat="false" ht="15" hidden="false" customHeight="false" outlineLevel="0" collapsed="false">
      <c r="B15" s="13" t="s">
        <v>13</v>
      </c>
      <c r="C15" s="14" t="n">
        <v>36183.9</v>
      </c>
      <c r="D15" s="15" t="n">
        <f aca="false">36427+3855</f>
        <v>40282</v>
      </c>
    </row>
    <row r="16" customFormat="false" ht="15" hidden="false" customHeight="false" outlineLevel="0" collapsed="false">
      <c r="B16" s="10" t="s">
        <v>14</v>
      </c>
      <c r="C16" s="11" t="n">
        <v>16911.46</v>
      </c>
      <c r="D16" s="12" t="n">
        <f aca="false">19254+1893</f>
        <v>21147</v>
      </c>
    </row>
    <row r="17" customFormat="false" ht="15" hidden="false" customHeight="false" outlineLevel="0" collapsed="false">
      <c r="B17" s="13" t="s">
        <v>15</v>
      </c>
      <c r="C17" s="14" t="n">
        <v>29841.39</v>
      </c>
      <c r="D17" s="15" t="n">
        <f aca="false">36082+3685</f>
        <v>39767</v>
      </c>
    </row>
    <row r="18" customFormat="false" ht="15" hidden="false" customHeight="false" outlineLevel="0" collapsed="false">
      <c r="B18" s="16" t="s">
        <v>16</v>
      </c>
      <c r="C18" s="17" t="n">
        <f aca="false">SUM(C6:C17)</f>
        <v>485652.58</v>
      </c>
      <c r="D18" s="18" t="n">
        <f aca="false">SUM(D6:D17)</f>
        <v>578213</v>
      </c>
    </row>
    <row r="19" customFormat="false" ht="14.25" hidden="false" customHeight="false" outlineLevel="0" collapsed="false">
      <c r="C19" s="19"/>
      <c r="D19" s="19"/>
    </row>
  </sheetData>
  <mergeCells count="1">
    <mergeCell ref="B4:D4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4296875" defaultRowHeight="14.25" customHeight="false" zeroHeight="false" outlineLevelRow="0" outlineLevelCol="0"/>
  <cols>
    <col collapsed="false" customWidth="true" hidden="false" outlineLevel="0" max="2" min="1" style="1" width="25.67"/>
    <col collapsed="false" customWidth="true" hidden="false" outlineLevel="0" max="3" min="3" style="1" width="22.67"/>
    <col collapsed="false" customWidth="true" hidden="false" outlineLevel="0" max="4" min="4" style="1" width="25.44"/>
  </cols>
  <sheetData>
    <row r="1" customFormat="false" ht="14.25" hidden="false" customHeight="false" outlineLevel="0" collapsed="false">
      <c r="A1" s="3"/>
    </row>
    <row r="4" customFormat="false" ht="22.5" hidden="false" customHeight="true" outlineLevel="0" collapsed="false">
      <c r="A4" s="4"/>
      <c r="B4" s="5" t="s">
        <v>0</v>
      </c>
      <c r="C4" s="5"/>
      <c r="D4" s="5"/>
    </row>
    <row r="5" customFormat="false" ht="17.35" hidden="false" customHeight="false" outlineLevel="0" collapsed="false">
      <c r="A5" s="6"/>
      <c r="B5" s="7" t="s">
        <v>1</v>
      </c>
      <c r="C5" s="8" t="s">
        <v>2</v>
      </c>
      <c r="D5" s="9" t="s">
        <v>3</v>
      </c>
    </row>
    <row r="6" customFormat="false" ht="15" hidden="false" customHeight="false" outlineLevel="0" collapsed="false">
      <c r="B6" s="10" t="s">
        <v>4</v>
      </c>
      <c r="C6" s="11" t="n">
        <v>35658.38</v>
      </c>
      <c r="D6" s="12" t="n">
        <f aca="false">36930+3492</f>
        <v>40422</v>
      </c>
    </row>
    <row r="7" customFormat="false" ht="15" hidden="false" customHeight="false" outlineLevel="0" collapsed="false">
      <c r="B7" s="13" t="s">
        <v>5</v>
      </c>
      <c r="C7" s="14" t="n">
        <v>33110.19</v>
      </c>
      <c r="D7" s="15" t="n">
        <f aca="false">44858+3799</f>
        <v>48657</v>
      </c>
    </row>
    <row r="8" customFormat="false" ht="15" hidden="false" customHeight="false" outlineLevel="0" collapsed="false">
      <c r="B8" s="10" t="s">
        <v>6</v>
      </c>
      <c r="C8" s="11" t="n">
        <v>32436.17</v>
      </c>
      <c r="D8" s="12" t="n">
        <f aca="false">37684+3503</f>
        <v>41187</v>
      </c>
    </row>
    <row r="9" customFormat="false" ht="15" hidden="false" customHeight="false" outlineLevel="0" collapsed="false">
      <c r="B9" s="13" t="s">
        <v>7</v>
      </c>
      <c r="C9" s="14" t="n">
        <v>34059.03</v>
      </c>
      <c r="D9" s="15" t="n">
        <f aca="false">37287+4166</f>
        <v>41453</v>
      </c>
    </row>
    <row r="10" customFormat="false" ht="15" hidden="false" customHeight="false" outlineLevel="0" collapsed="false">
      <c r="B10" s="10" t="s">
        <v>8</v>
      </c>
      <c r="C10" s="11" t="n">
        <v>29753.76</v>
      </c>
      <c r="D10" s="12" t="n">
        <f aca="false">34926+3656</f>
        <v>38582</v>
      </c>
    </row>
    <row r="11" customFormat="false" ht="15" hidden="false" customHeight="false" outlineLevel="0" collapsed="false">
      <c r="B11" s="13" t="s">
        <v>9</v>
      </c>
      <c r="C11" s="14" t="n">
        <v>30247.18</v>
      </c>
      <c r="D11" s="15" t="n">
        <f aca="false">33693+3822</f>
        <v>37515</v>
      </c>
    </row>
    <row r="12" customFormat="false" ht="15" hidden="false" customHeight="false" outlineLevel="0" collapsed="false">
      <c r="B12" s="10" t="s">
        <v>10</v>
      </c>
      <c r="C12" s="11" t="n">
        <v>35575.53</v>
      </c>
      <c r="D12" s="12" t="n">
        <f aca="false">39832+4281</f>
        <v>44113</v>
      </c>
    </row>
    <row r="13" customFormat="false" ht="15" hidden="false" customHeight="false" outlineLevel="0" collapsed="false">
      <c r="B13" s="13" t="s">
        <v>11</v>
      </c>
      <c r="C13" s="14" t="n">
        <v>41232.08</v>
      </c>
      <c r="D13" s="15" t="n">
        <f aca="false">43175+4532</f>
        <v>47707</v>
      </c>
    </row>
    <row r="14" customFormat="false" ht="15" hidden="false" customHeight="false" outlineLevel="0" collapsed="false">
      <c r="B14" s="10" t="s">
        <v>12</v>
      </c>
      <c r="C14" s="11" t="n">
        <v>41321.66</v>
      </c>
      <c r="D14" s="12" t="n">
        <f aca="false">42119+4318</f>
        <v>46437</v>
      </c>
    </row>
    <row r="15" customFormat="false" ht="15" hidden="false" customHeight="false" outlineLevel="0" collapsed="false">
      <c r="B15" s="13" t="s">
        <v>13</v>
      </c>
      <c r="C15" s="14" t="n">
        <v>40999.04</v>
      </c>
      <c r="D15" s="15" t="n">
        <f aca="false">38032+3953</f>
        <v>41985</v>
      </c>
    </row>
    <row r="16" customFormat="false" ht="15" hidden="false" customHeight="false" outlineLevel="0" collapsed="false">
      <c r="B16" s="10" t="s">
        <v>14</v>
      </c>
      <c r="C16" s="11" t="n">
        <v>36446.27</v>
      </c>
      <c r="D16" s="12" t="n">
        <f aca="false">32484+4027</f>
        <v>36511</v>
      </c>
    </row>
    <row r="17" customFormat="false" ht="15" hidden="false" customHeight="false" outlineLevel="0" collapsed="false">
      <c r="B17" s="13" t="s">
        <v>15</v>
      </c>
      <c r="C17" s="14" t="n">
        <v>39711.92</v>
      </c>
      <c r="D17" s="15" t="n">
        <f aca="false">34512+3670</f>
        <v>38182</v>
      </c>
    </row>
    <row r="18" customFormat="false" ht="15" hidden="false" customHeight="false" outlineLevel="0" collapsed="false">
      <c r="B18" s="16" t="s">
        <v>16</v>
      </c>
      <c r="C18" s="26" t="n">
        <f aca="false">SUM(C6:C17)</f>
        <v>430551.21</v>
      </c>
      <c r="D18" s="27" t="n">
        <f aca="false">SUM(D6:D17)</f>
        <v>502751</v>
      </c>
    </row>
    <row r="19" customFormat="false" ht="14.25" hidden="false" customHeight="false" outlineLevel="0" collapsed="false">
      <c r="C19" s="19"/>
      <c r="D19" s="19"/>
    </row>
  </sheetData>
  <mergeCells count="1">
    <mergeCell ref="B4:D4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C19" activeCellId="0" sqref="C19"/>
    </sheetView>
  </sheetViews>
  <sheetFormatPr defaultColWidth="8.54296875" defaultRowHeight="14.25" customHeight="false" zeroHeight="false" outlineLevelRow="0" outlineLevelCol="0"/>
  <cols>
    <col collapsed="false" customWidth="true" hidden="false" outlineLevel="0" max="2" min="1" style="1" width="25.67"/>
    <col collapsed="false" customWidth="true" hidden="false" outlineLevel="0" max="3" min="3" style="1" width="22.67"/>
    <col collapsed="false" customWidth="true" hidden="false" outlineLevel="0" max="4" min="4" style="1" width="25.44"/>
  </cols>
  <sheetData>
    <row r="1" customFormat="false" ht="14.25" hidden="false" customHeight="false" outlineLevel="0" collapsed="false">
      <c r="A1" s="3"/>
    </row>
    <row r="4" customFormat="false" ht="22.5" hidden="false" customHeight="true" outlineLevel="0" collapsed="false">
      <c r="A4" s="4"/>
      <c r="B4" s="5" t="s">
        <v>0</v>
      </c>
      <c r="C4" s="5"/>
      <c r="D4" s="5"/>
    </row>
    <row r="5" customFormat="false" ht="17.35" hidden="false" customHeight="false" outlineLevel="0" collapsed="false">
      <c r="A5" s="6"/>
      <c r="B5" s="7" t="s">
        <v>1</v>
      </c>
      <c r="C5" s="8" t="s">
        <v>2</v>
      </c>
      <c r="D5" s="9" t="s">
        <v>3</v>
      </c>
    </row>
    <row r="6" customFormat="false" ht="15" hidden="false" customHeight="false" outlineLevel="0" collapsed="false">
      <c r="B6" s="10" t="s">
        <v>4</v>
      </c>
      <c r="C6" s="11" t="n">
        <v>48235.08</v>
      </c>
      <c r="D6" s="12" t="n">
        <f aca="false">41693+4091</f>
        <v>45784</v>
      </c>
    </row>
    <row r="7" customFormat="false" ht="15" hidden="false" customHeight="false" outlineLevel="0" collapsed="false">
      <c r="B7" s="13" t="s">
        <v>5</v>
      </c>
      <c r="C7" s="14" t="n">
        <v>57783.21</v>
      </c>
      <c r="D7" s="15" t="n">
        <f aca="false">52706+4294</f>
        <v>57000</v>
      </c>
    </row>
    <row r="8" customFormat="false" ht="15" hidden="false" customHeight="false" outlineLevel="0" collapsed="false">
      <c r="B8" s="10" t="s">
        <v>6</v>
      </c>
      <c r="C8" s="11" t="n">
        <v>51478.78</v>
      </c>
      <c r="D8" s="12" t="n">
        <f aca="false">47398+4089</f>
        <v>51487</v>
      </c>
    </row>
    <row r="9" customFormat="false" ht="15" hidden="false" customHeight="false" outlineLevel="0" collapsed="false">
      <c r="B9" s="13" t="s">
        <v>7</v>
      </c>
      <c r="C9" s="14" t="n">
        <v>46608.49</v>
      </c>
      <c r="D9" s="15" t="n">
        <f aca="false">3391+39591</f>
        <v>42982</v>
      </c>
    </row>
    <row r="10" customFormat="false" ht="15" hidden="false" customHeight="false" outlineLevel="0" collapsed="false">
      <c r="B10" s="10" t="s">
        <v>8</v>
      </c>
      <c r="C10" s="11" t="n">
        <v>44839.49</v>
      </c>
      <c r="D10" s="12" t="n">
        <f aca="false">5077+42858</f>
        <v>47935</v>
      </c>
    </row>
    <row r="11" customFormat="false" ht="15" hidden="false" customHeight="false" outlineLevel="0" collapsed="false">
      <c r="B11" s="13" t="s">
        <v>9</v>
      </c>
      <c r="C11" s="14" t="n">
        <v>42253.01</v>
      </c>
      <c r="D11" s="15" t="n">
        <f aca="false">5582+44963</f>
        <v>50545</v>
      </c>
    </row>
    <row r="12" customFormat="false" ht="15" hidden="false" customHeight="false" outlineLevel="0" collapsed="false">
      <c r="B12" s="10" t="s">
        <v>10</v>
      </c>
      <c r="C12" s="11" t="n">
        <v>51286.55</v>
      </c>
      <c r="D12" s="12" t="n">
        <f aca="false">5765+62509</f>
        <v>68274</v>
      </c>
    </row>
    <row r="13" customFormat="false" ht="15" hidden="false" customHeight="false" outlineLevel="0" collapsed="false">
      <c r="B13" s="13" t="s">
        <v>11</v>
      </c>
      <c r="C13" s="14" t="n">
        <v>48692.25</v>
      </c>
      <c r="D13" s="15" t="n">
        <f aca="false">5390+61350</f>
        <v>66740</v>
      </c>
    </row>
    <row r="14" customFormat="false" ht="15" hidden="false" customHeight="false" outlineLevel="0" collapsed="false">
      <c r="B14" s="10" t="s">
        <v>12</v>
      </c>
      <c r="C14" s="11" t="n">
        <v>62226.9</v>
      </c>
      <c r="D14" s="12" t="n">
        <f aca="false">9713+70050</f>
        <v>79763</v>
      </c>
    </row>
    <row r="15" customFormat="false" ht="15" hidden="false" customHeight="false" outlineLevel="0" collapsed="false">
      <c r="B15" s="13" t="s">
        <v>13</v>
      </c>
      <c r="C15" s="14" t="n">
        <v>47077.56</v>
      </c>
      <c r="D15" s="15" t="n">
        <f aca="false">8114+56398</f>
        <v>64512</v>
      </c>
    </row>
    <row r="16" customFormat="false" ht="15" hidden="false" customHeight="false" outlineLevel="0" collapsed="false">
      <c r="B16" s="10" t="s">
        <v>14</v>
      </c>
      <c r="C16" s="11" t="n">
        <v>43593.58</v>
      </c>
      <c r="D16" s="12" t="n">
        <f aca="false">7210+50929</f>
        <v>58139</v>
      </c>
    </row>
    <row r="17" customFormat="false" ht="15" hidden="false" customHeight="false" outlineLevel="0" collapsed="false">
      <c r="B17" s="13" t="s">
        <v>15</v>
      </c>
      <c r="C17" s="14" t="n">
        <v>52392.72</v>
      </c>
      <c r="D17" s="15" t="n">
        <f aca="false">7913+57585</f>
        <v>65498</v>
      </c>
    </row>
    <row r="18" customFormat="false" ht="15" hidden="false" customHeight="false" outlineLevel="0" collapsed="false">
      <c r="B18" s="16" t="s">
        <v>16</v>
      </c>
      <c r="C18" s="26" t="n">
        <f aca="false">SUM(C6:C17)</f>
        <v>596467.62</v>
      </c>
      <c r="D18" s="18" t="n">
        <f aca="false">SUM(D6:D17)</f>
        <v>698659</v>
      </c>
    </row>
    <row r="19" customFormat="false" ht="14.25" hidden="false" customHeight="false" outlineLevel="0" collapsed="false">
      <c r="C19" s="19"/>
      <c r="D19" s="19"/>
    </row>
  </sheetData>
  <mergeCells count="1">
    <mergeCell ref="B4:D4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C18" activeCellId="0" sqref="C18"/>
    </sheetView>
  </sheetViews>
  <sheetFormatPr defaultColWidth="8.54296875" defaultRowHeight="14.25" customHeight="false" zeroHeight="false" outlineLevelRow="0" outlineLevelCol="0"/>
  <cols>
    <col collapsed="false" customWidth="true" hidden="false" outlineLevel="0" max="2" min="1" style="1" width="25.67"/>
    <col collapsed="false" customWidth="true" hidden="false" outlineLevel="0" max="3" min="3" style="1" width="22.67"/>
    <col collapsed="false" customWidth="true" hidden="false" outlineLevel="0" max="4" min="4" style="1" width="25.44"/>
  </cols>
  <sheetData>
    <row r="1" customFormat="false" ht="14.25" hidden="false" customHeight="false" outlineLevel="0" collapsed="false">
      <c r="A1" s="3"/>
    </row>
    <row r="4" customFormat="false" ht="22.5" hidden="false" customHeight="true" outlineLevel="0" collapsed="false">
      <c r="A4" s="4"/>
      <c r="B4" s="5" t="s">
        <v>0</v>
      </c>
      <c r="C4" s="5"/>
      <c r="D4" s="5"/>
    </row>
    <row r="5" customFormat="false" ht="17.35" hidden="false" customHeight="false" outlineLevel="0" collapsed="false">
      <c r="A5" s="6"/>
      <c r="B5" s="7" t="s">
        <v>1</v>
      </c>
      <c r="C5" s="8" t="s">
        <v>2</v>
      </c>
      <c r="D5" s="9" t="s">
        <v>3</v>
      </c>
    </row>
    <row r="6" customFormat="false" ht="15" hidden="false" customHeight="false" outlineLevel="0" collapsed="false">
      <c r="B6" s="10" t="s">
        <v>4</v>
      </c>
      <c r="C6" s="11" t="n">
        <v>45717.85</v>
      </c>
      <c r="D6" s="12" t="n">
        <f aca="false">5448+52092</f>
        <v>57540</v>
      </c>
    </row>
    <row r="7" customFormat="false" ht="15" hidden="false" customHeight="false" outlineLevel="0" collapsed="false">
      <c r="B7" s="13" t="s">
        <v>5</v>
      </c>
      <c r="C7" s="14" t="n">
        <v>52840.95</v>
      </c>
      <c r="D7" s="15" t="n">
        <f aca="false">4976+57924</f>
        <v>62900</v>
      </c>
    </row>
    <row r="8" customFormat="false" ht="15" hidden="false" customHeight="false" outlineLevel="0" collapsed="false">
      <c r="B8" s="10" t="s">
        <v>6</v>
      </c>
      <c r="C8" s="11" t="n">
        <v>82104.92</v>
      </c>
      <c r="D8" s="12" t="n">
        <f aca="false">9131+73482</f>
        <v>82613</v>
      </c>
    </row>
    <row r="9" customFormat="false" ht="15" hidden="false" customHeight="false" outlineLevel="0" collapsed="false">
      <c r="B9" s="13" t="s">
        <v>7</v>
      </c>
      <c r="C9" s="14" t="n">
        <v>95654.67</v>
      </c>
      <c r="D9" s="15" t="n">
        <f aca="false">12694+97380</f>
        <v>110074</v>
      </c>
    </row>
    <row r="10" customFormat="false" ht="15" hidden="false" customHeight="false" outlineLevel="0" collapsed="false">
      <c r="B10" s="10" t="s">
        <v>8</v>
      </c>
      <c r="C10" s="11" t="n">
        <v>51121.39</v>
      </c>
      <c r="D10" s="12" t="n">
        <f aca="false">54810+7616</f>
        <v>62426</v>
      </c>
    </row>
    <row r="11" customFormat="false" ht="15" hidden="false" customHeight="false" outlineLevel="0" collapsed="false">
      <c r="B11" s="13" t="s">
        <v>9</v>
      </c>
      <c r="C11" s="14" t="n">
        <v>49005.72</v>
      </c>
      <c r="D11" s="15" t="n">
        <f aca="false">7538+53051</f>
        <v>60589</v>
      </c>
    </row>
    <row r="12" customFormat="false" ht="15" hidden="false" customHeight="false" outlineLevel="0" collapsed="false">
      <c r="B12" s="10" t="s">
        <v>10</v>
      </c>
      <c r="C12" s="11" t="n">
        <v>56719.46</v>
      </c>
      <c r="D12" s="12" t="n">
        <f aca="false">8306+62780</f>
        <v>71086</v>
      </c>
    </row>
    <row r="13" customFormat="false" ht="15" hidden="false" customHeight="false" outlineLevel="0" collapsed="false">
      <c r="B13" s="13" t="s">
        <v>11</v>
      </c>
      <c r="C13" s="14" t="n">
        <v>58357.5</v>
      </c>
      <c r="D13" s="15" t="n">
        <f aca="false">8639+63612</f>
        <v>72251</v>
      </c>
    </row>
    <row r="14" customFormat="false" ht="15" hidden="false" customHeight="false" outlineLevel="0" collapsed="false">
      <c r="B14" s="10" t="s">
        <v>12</v>
      </c>
      <c r="C14" s="11" t="n">
        <v>57138.05</v>
      </c>
      <c r="D14" s="12" t="n">
        <f aca="false">9484+59731</f>
        <v>69215</v>
      </c>
    </row>
    <row r="15" customFormat="false" ht="15" hidden="false" customHeight="false" outlineLevel="0" collapsed="false">
      <c r="B15" s="13" t="s">
        <v>13</v>
      </c>
      <c r="C15" s="14" t="n">
        <v>47756.32</v>
      </c>
      <c r="D15" s="15" t="n">
        <f aca="false">6718+52653</f>
        <v>59371</v>
      </c>
    </row>
    <row r="16" customFormat="false" ht="15" hidden="false" customHeight="false" outlineLevel="0" collapsed="false">
      <c r="B16" s="10" t="s">
        <v>14</v>
      </c>
      <c r="C16" s="11" t="n">
        <v>44365.49</v>
      </c>
      <c r="D16" s="12" t="n">
        <v>52082</v>
      </c>
    </row>
    <row r="17" customFormat="false" ht="15" hidden="false" customHeight="false" outlineLevel="0" collapsed="false">
      <c r="B17" s="13" t="s">
        <v>15</v>
      </c>
      <c r="C17" s="14" t="n">
        <v>68731.86</v>
      </c>
      <c r="D17" s="15" t="n">
        <v>80973</v>
      </c>
    </row>
    <row r="18" customFormat="false" ht="15" hidden="false" customHeight="false" outlineLevel="0" collapsed="false">
      <c r="B18" s="16" t="s">
        <v>16</v>
      </c>
      <c r="C18" s="26" t="n">
        <f aca="false">SUM(C6:C17)</f>
        <v>709514.18</v>
      </c>
      <c r="D18" s="27" t="n">
        <f aca="false">SUM(D6:D17)</f>
        <v>841120</v>
      </c>
    </row>
    <row r="19" customFormat="false" ht="14.25" hidden="false" customHeight="false" outlineLevel="0" collapsed="false">
      <c r="C19" s="19"/>
      <c r="D19" s="19"/>
    </row>
  </sheetData>
  <mergeCells count="1">
    <mergeCell ref="B4:D4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D23" activeCellId="0" sqref="D23"/>
    </sheetView>
  </sheetViews>
  <sheetFormatPr defaultColWidth="8.54296875" defaultRowHeight="14.25" customHeight="false" zeroHeight="false" outlineLevelRow="0" outlineLevelCol="0"/>
  <cols>
    <col collapsed="false" customWidth="true" hidden="false" outlineLevel="0" max="2" min="1" style="1" width="25.67"/>
    <col collapsed="false" customWidth="true" hidden="false" outlineLevel="0" max="3" min="3" style="1" width="22.67"/>
    <col collapsed="false" customWidth="true" hidden="false" outlineLevel="0" max="4" min="4" style="1" width="25.44"/>
  </cols>
  <sheetData>
    <row r="1" customFormat="false" ht="14.25" hidden="false" customHeight="false" outlineLevel="0" collapsed="false">
      <c r="A1" s="3"/>
    </row>
    <row r="4" customFormat="false" ht="22.5" hidden="false" customHeight="true" outlineLevel="0" collapsed="false">
      <c r="A4" s="4"/>
      <c r="B4" s="5" t="s">
        <v>0</v>
      </c>
      <c r="C4" s="5"/>
      <c r="D4" s="5"/>
    </row>
    <row r="5" customFormat="false" ht="17.35" hidden="false" customHeight="false" outlineLevel="0" collapsed="false">
      <c r="A5" s="6"/>
      <c r="B5" s="7" t="s">
        <v>1</v>
      </c>
      <c r="C5" s="8" t="s">
        <v>2</v>
      </c>
      <c r="D5" s="9" t="s">
        <v>3</v>
      </c>
    </row>
    <row r="6" customFormat="false" ht="15" hidden="false" customHeight="false" outlineLevel="0" collapsed="false">
      <c r="B6" s="10" t="s">
        <v>4</v>
      </c>
      <c r="C6" s="11" t="n">
        <v>52887.68</v>
      </c>
      <c r="D6" s="12" t="n">
        <f aca="false">6179+58367</f>
        <v>64546</v>
      </c>
    </row>
    <row r="7" customFormat="false" ht="15" hidden="false" customHeight="false" outlineLevel="0" collapsed="false">
      <c r="B7" s="13" t="s">
        <v>5</v>
      </c>
      <c r="C7" s="14" t="n">
        <v>47864.4</v>
      </c>
      <c r="D7" s="15" t="n">
        <v>61255</v>
      </c>
    </row>
    <row r="8" customFormat="false" ht="15" hidden="false" customHeight="false" outlineLevel="0" collapsed="false">
      <c r="B8" s="10" t="s">
        <v>6</v>
      </c>
      <c r="C8" s="28" t="n">
        <v>75107.1</v>
      </c>
      <c r="D8" s="29" t="n">
        <f aca="false">10114+79480</f>
        <v>89594</v>
      </c>
    </row>
    <row r="9" customFormat="false" ht="15" hidden="false" customHeight="false" outlineLevel="0" collapsed="false">
      <c r="B9" s="13" t="s">
        <v>7</v>
      </c>
      <c r="C9" s="30" t="n">
        <v>72815.95</v>
      </c>
      <c r="D9" s="31" t="n">
        <f aca="false">7954+74810</f>
        <v>82764</v>
      </c>
    </row>
    <row r="10" customFormat="false" ht="15" hidden="false" customHeight="false" outlineLevel="0" collapsed="false">
      <c r="B10" s="10" t="s">
        <v>8</v>
      </c>
      <c r="C10" s="28" t="n">
        <v>49151.5</v>
      </c>
      <c r="D10" s="29" t="n">
        <v>57953</v>
      </c>
    </row>
    <row r="11" customFormat="false" ht="15" hidden="false" customHeight="false" outlineLevel="0" collapsed="false">
      <c r="B11" s="13" t="s">
        <v>9</v>
      </c>
      <c r="C11" s="14" t="n">
        <v>37522.2</v>
      </c>
      <c r="D11" s="15" t="n">
        <v>40514</v>
      </c>
    </row>
    <row r="12" customFormat="false" ht="15" hidden="false" customHeight="false" outlineLevel="0" collapsed="false">
      <c r="B12" s="10" t="s">
        <v>10</v>
      </c>
      <c r="C12" s="30" t="n">
        <v>47248.47</v>
      </c>
      <c r="D12" s="31" t="n">
        <v>57517</v>
      </c>
    </row>
    <row r="13" customFormat="false" ht="15" hidden="false" customHeight="false" outlineLevel="0" collapsed="false">
      <c r="B13" s="13" t="s">
        <v>11</v>
      </c>
      <c r="C13" s="30" t="n">
        <v>74969.11</v>
      </c>
      <c r="D13" s="31" t="n">
        <v>89856</v>
      </c>
    </row>
    <row r="14" customFormat="false" ht="15" hidden="false" customHeight="false" outlineLevel="0" collapsed="false">
      <c r="B14" s="10" t="s">
        <v>12</v>
      </c>
      <c r="C14" s="30" t="n">
        <v>70951.16</v>
      </c>
      <c r="D14" s="31" t="n">
        <v>86137</v>
      </c>
    </row>
    <row r="15" customFormat="false" ht="15" hidden="false" customHeight="false" outlineLevel="0" collapsed="false">
      <c r="B15" s="13" t="s">
        <v>13</v>
      </c>
      <c r="C15" s="30" t="n">
        <v>58355.73</v>
      </c>
      <c r="D15" s="31" t="n">
        <v>63562</v>
      </c>
    </row>
    <row r="16" customFormat="false" ht="15" hidden="false" customHeight="false" outlineLevel="0" collapsed="false">
      <c r="B16" s="10" t="s">
        <v>14</v>
      </c>
      <c r="C16" s="30" t="n">
        <v>62558.03</v>
      </c>
      <c r="D16" s="31" t="n">
        <v>68431</v>
      </c>
    </row>
    <row r="17" customFormat="false" ht="15" hidden="false" customHeight="false" outlineLevel="0" collapsed="false">
      <c r="B17" s="13" t="s">
        <v>15</v>
      </c>
      <c r="C17" s="30" t="n">
        <v>58788.15</v>
      </c>
      <c r="D17" s="31" t="n">
        <v>73561</v>
      </c>
    </row>
    <row r="18" customFormat="false" ht="15" hidden="false" customHeight="false" outlineLevel="0" collapsed="false">
      <c r="B18" s="16" t="s">
        <v>16</v>
      </c>
      <c r="C18" s="26" t="n">
        <f aca="false">SUM(C6:C17)</f>
        <v>708219.48</v>
      </c>
      <c r="D18" s="27" t="n">
        <f aca="false">SUM(D6:D17)</f>
        <v>835690</v>
      </c>
    </row>
    <row r="19" customFormat="false" ht="14.25" hidden="false" customHeight="false" outlineLevel="0" collapsed="false">
      <c r="C19" s="19"/>
      <c r="D19" s="19"/>
    </row>
  </sheetData>
  <mergeCells count="1">
    <mergeCell ref="B4:D4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D22" activeCellId="0" sqref="D22"/>
    </sheetView>
  </sheetViews>
  <sheetFormatPr defaultColWidth="8.54296875" defaultRowHeight="14.25" customHeight="false" zeroHeight="false" outlineLevelRow="0" outlineLevelCol="0"/>
  <cols>
    <col collapsed="false" customWidth="true" hidden="false" outlineLevel="0" max="2" min="1" style="1" width="25.67"/>
    <col collapsed="false" customWidth="true" hidden="false" outlineLevel="0" max="3" min="3" style="1" width="22.67"/>
    <col collapsed="false" customWidth="true" hidden="false" outlineLevel="0" max="4" min="4" style="1" width="25.44"/>
  </cols>
  <sheetData>
    <row r="1" customFormat="false" ht="14.25" hidden="false" customHeight="false" outlineLevel="0" collapsed="false">
      <c r="A1" s="3"/>
    </row>
    <row r="4" customFormat="false" ht="22.5" hidden="false" customHeight="true" outlineLevel="0" collapsed="false">
      <c r="A4" s="4"/>
      <c r="B4" s="5" t="s">
        <v>0</v>
      </c>
      <c r="C4" s="5"/>
      <c r="D4" s="5"/>
    </row>
    <row r="5" customFormat="false" ht="17.35" hidden="false" customHeight="false" outlineLevel="0" collapsed="false">
      <c r="A5" s="6"/>
      <c r="B5" s="7" t="s">
        <v>1</v>
      </c>
      <c r="C5" s="8" t="s">
        <v>2</v>
      </c>
      <c r="D5" s="9" t="s">
        <v>3</v>
      </c>
    </row>
    <row r="6" customFormat="false" ht="15" hidden="false" customHeight="false" outlineLevel="0" collapsed="false">
      <c r="B6" s="10" t="s">
        <v>4</v>
      </c>
      <c r="C6" s="11" t="n">
        <v>56146.76</v>
      </c>
      <c r="D6" s="12" t="n">
        <v>67930</v>
      </c>
    </row>
    <row r="7" customFormat="false" ht="15" hidden="false" customHeight="false" outlineLevel="0" collapsed="false">
      <c r="B7" s="13" t="s">
        <v>5</v>
      </c>
      <c r="C7" s="14" t="n">
        <v>59962.68</v>
      </c>
      <c r="D7" s="15" t="n">
        <v>72155</v>
      </c>
    </row>
    <row r="8" customFormat="false" ht="15" hidden="false" customHeight="false" outlineLevel="0" collapsed="false">
      <c r="B8" s="10" t="s">
        <v>6</v>
      </c>
      <c r="C8" s="28" t="n">
        <v>92276.78</v>
      </c>
      <c r="D8" s="29" t="n">
        <v>109636</v>
      </c>
    </row>
    <row r="9" customFormat="false" ht="15" hidden="false" customHeight="false" outlineLevel="0" collapsed="false">
      <c r="B9" s="13" t="s">
        <v>7</v>
      </c>
      <c r="C9" s="30" t="n">
        <v>90457.89</v>
      </c>
      <c r="D9" s="31" t="n">
        <v>93368</v>
      </c>
    </row>
    <row r="10" customFormat="false" ht="15" hidden="false" customHeight="false" outlineLevel="0" collapsed="false">
      <c r="B10" s="10" t="s">
        <v>8</v>
      </c>
      <c r="C10" s="28" t="n">
        <v>55326.57</v>
      </c>
      <c r="D10" s="29" t="n">
        <v>62455</v>
      </c>
    </row>
    <row r="11" customFormat="false" ht="15" hidden="false" customHeight="false" outlineLevel="0" collapsed="false">
      <c r="B11" s="13" t="s">
        <v>9</v>
      </c>
      <c r="C11" s="14" t="n">
        <v>64416.36</v>
      </c>
      <c r="D11" s="15" t="n">
        <v>73225</v>
      </c>
    </row>
    <row r="12" customFormat="false" ht="15" hidden="false" customHeight="false" outlineLevel="0" collapsed="false">
      <c r="B12" s="10" t="s">
        <v>10</v>
      </c>
      <c r="C12" s="30" t="n">
        <v>78325.84</v>
      </c>
      <c r="D12" s="31" t="n">
        <v>89704</v>
      </c>
    </row>
    <row r="13" customFormat="false" ht="15" hidden="false" customHeight="false" outlineLevel="0" collapsed="false">
      <c r="B13" s="13" t="s">
        <v>11</v>
      </c>
      <c r="C13" s="30" t="n">
        <v>86423.48</v>
      </c>
      <c r="D13" s="31" t="n">
        <v>104989</v>
      </c>
    </row>
    <row r="14" customFormat="false" ht="15" hidden="false" customHeight="false" outlineLevel="0" collapsed="false">
      <c r="B14" s="10" t="s">
        <v>12</v>
      </c>
      <c r="C14" s="30" t="n">
        <v>71752.06</v>
      </c>
      <c r="D14" s="31" t="n">
        <v>79144</v>
      </c>
    </row>
    <row r="15" customFormat="false" ht="15" hidden="false" customHeight="false" outlineLevel="0" collapsed="false">
      <c r="B15" s="13" t="s">
        <v>13</v>
      </c>
      <c r="C15" s="30" t="n">
        <v>62542.44</v>
      </c>
      <c r="D15" s="31" t="n">
        <v>65365</v>
      </c>
    </row>
    <row r="16" customFormat="false" ht="15" hidden="false" customHeight="false" outlineLevel="0" collapsed="false">
      <c r="B16" s="10" t="s">
        <v>14</v>
      </c>
      <c r="C16" s="32" t="n">
        <v>66112.07</v>
      </c>
      <c r="D16" s="31" t="n">
        <v>72002</v>
      </c>
    </row>
    <row r="17" customFormat="false" ht="15" hidden="false" customHeight="false" outlineLevel="0" collapsed="false">
      <c r="B17" s="13" t="s">
        <v>15</v>
      </c>
      <c r="C17" s="32" t="n">
        <v>66282.16</v>
      </c>
      <c r="D17" s="31" t="n">
        <v>70089</v>
      </c>
    </row>
    <row r="18" customFormat="false" ht="15" hidden="false" customHeight="false" outlineLevel="0" collapsed="false">
      <c r="B18" s="16" t="s">
        <v>16</v>
      </c>
      <c r="C18" s="26" t="n">
        <f aca="false">SUM(C6:C17)</f>
        <v>850025.09</v>
      </c>
      <c r="D18" s="27" t="n">
        <f aca="false">SUM(D6:D17)</f>
        <v>960062</v>
      </c>
    </row>
    <row r="19" customFormat="false" ht="14.25" hidden="false" customHeight="false" outlineLevel="0" collapsed="false">
      <c r="C19" s="19"/>
      <c r="D19" s="19"/>
    </row>
  </sheetData>
  <mergeCells count="1">
    <mergeCell ref="B4:D4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7"/>
  <sheetViews>
    <sheetView showFormulas="false" showGridLines="true" showRowColHeaders="true" showZeros="true" rightToLeft="false" tabSelected="true" showOutlineSymbols="true" defaultGridColor="true" view="normal" topLeftCell="C1" colorId="64" zoomScale="100" zoomScaleNormal="100" zoomScalePageLayoutView="100" workbookViewId="0">
      <selection pane="topLeft" activeCell="S8" activeCellId="0" sqref="S8"/>
    </sheetView>
  </sheetViews>
  <sheetFormatPr defaultColWidth="8.54296875" defaultRowHeight="14.25" customHeight="false" zeroHeight="false" outlineLevelRow="0" outlineLevelCol="0"/>
  <cols>
    <col collapsed="false" customWidth="true" hidden="false" outlineLevel="0" max="2" min="1" style="1" width="25.67"/>
    <col collapsed="false" customWidth="true" hidden="false" outlineLevel="0" max="3" min="3" style="1" width="22.67"/>
    <col collapsed="false" customWidth="true" hidden="false" outlineLevel="0" max="4" min="4" style="1" width="25.44"/>
  </cols>
  <sheetData>
    <row r="1" customFormat="false" ht="14.25" hidden="false" customHeight="false" outlineLevel="0" collapsed="false">
      <c r="A1" s="3"/>
    </row>
    <row r="4" customFormat="false" ht="22.5" hidden="false" customHeight="true" outlineLevel="0" collapsed="false">
      <c r="A4" s="4"/>
      <c r="B4" s="5" t="s">
        <v>0</v>
      </c>
      <c r="C4" s="5"/>
      <c r="D4" s="5"/>
    </row>
    <row r="5" customFormat="false" ht="17.35" hidden="false" customHeight="false" outlineLevel="0" collapsed="false">
      <c r="A5" s="6"/>
      <c r="B5" s="7" t="s">
        <v>1</v>
      </c>
      <c r="C5" s="33" t="s">
        <v>2</v>
      </c>
      <c r="D5" s="9" t="s">
        <v>3</v>
      </c>
    </row>
    <row r="6" customFormat="false" ht="15" hidden="false" customHeight="false" outlineLevel="0" collapsed="false">
      <c r="B6" s="34" t="n">
        <v>45870</v>
      </c>
      <c r="C6" s="32" t="n">
        <v>86423.48</v>
      </c>
      <c r="D6" s="31" t="n">
        <v>104989</v>
      </c>
    </row>
    <row r="7" customFormat="false" ht="15" hidden="false" customHeight="false" outlineLevel="0" collapsed="false">
      <c r="B7" s="34" t="n">
        <v>45901</v>
      </c>
      <c r="C7" s="32" t="n">
        <v>71752.06</v>
      </c>
      <c r="D7" s="31" t="n">
        <v>79144</v>
      </c>
    </row>
    <row r="8" customFormat="false" ht="15" hidden="false" customHeight="false" outlineLevel="0" collapsed="false">
      <c r="B8" s="34" t="n">
        <v>45931</v>
      </c>
      <c r="C8" s="32" t="n">
        <v>62542.44</v>
      </c>
      <c r="D8" s="31" t="n">
        <v>65365</v>
      </c>
    </row>
    <row r="9" customFormat="false" ht="15" hidden="false" customHeight="false" outlineLevel="0" collapsed="false">
      <c r="B9" s="34" t="n">
        <v>45962</v>
      </c>
      <c r="C9" s="32" t="n">
        <v>66112.07</v>
      </c>
      <c r="D9" s="31" t="n">
        <v>72002</v>
      </c>
    </row>
    <row r="10" customFormat="false" ht="15" hidden="false" customHeight="false" outlineLevel="0" collapsed="false">
      <c r="B10" s="34" t="n">
        <v>45992</v>
      </c>
      <c r="C10" s="32" t="n">
        <v>66282.16</v>
      </c>
      <c r="D10" s="31" t="n">
        <v>70089</v>
      </c>
    </row>
    <row r="11" customFormat="false" ht="15" hidden="false" customHeight="false" outlineLevel="0" collapsed="false">
      <c r="B11" s="34" t="n">
        <v>46023</v>
      </c>
      <c r="C11" s="32" t="n">
        <v>78888.73</v>
      </c>
      <c r="D11" s="31" t="n">
        <v>81542</v>
      </c>
    </row>
    <row r="12" customFormat="false" ht="15" hidden="false" customHeight="false" outlineLevel="0" collapsed="false">
      <c r="B12" s="34" t="n">
        <v>46054</v>
      </c>
      <c r="C12" s="32" t="n">
        <v>59972.97</v>
      </c>
      <c r="D12" s="31" t="n">
        <v>94619</v>
      </c>
    </row>
    <row r="13" customFormat="false" ht="15" hidden="false" customHeight="false" outlineLevel="0" collapsed="false">
      <c r="B13" s="34" t="n">
        <v>46082</v>
      </c>
      <c r="C13" s="32" t="n">
        <v>102541.6</v>
      </c>
      <c r="D13" s="31" t="n">
        <v>82564</v>
      </c>
    </row>
    <row r="14" customFormat="false" ht="15" hidden="false" customHeight="false" outlineLevel="0" collapsed="false">
      <c r="B14" s="34" t="n">
        <v>46113</v>
      </c>
      <c r="C14" s="32" t="n">
        <v>77165.13</v>
      </c>
      <c r="D14" s="31" t="n">
        <v>78156</v>
      </c>
    </row>
    <row r="15" customFormat="false" ht="15" hidden="false" customHeight="false" outlineLevel="0" collapsed="false">
      <c r="B15" s="34" t="n">
        <v>46143</v>
      </c>
      <c r="C15" s="32" t="n">
        <v>74723.66</v>
      </c>
      <c r="D15" s="31" t="n">
        <v>77592</v>
      </c>
    </row>
    <row r="16" customFormat="false" ht="15" hidden="false" customHeight="false" outlineLevel="0" collapsed="false">
      <c r="B16" s="34" t="n">
        <v>46174</v>
      </c>
      <c r="C16" s="32" t="n">
        <v>75005.86</v>
      </c>
      <c r="D16" s="31" t="n">
        <v>86065</v>
      </c>
    </row>
    <row r="17" customFormat="false" ht="15" hidden="false" customHeight="false" outlineLevel="0" collapsed="false">
      <c r="B17" s="34" t="n">
        <v>46204</v>
      </c>
      <c r="C17" s="32" t="n">
        <v>83890.87</v>
      </c>
      <c r="D17" s="31" t="n">
        <v>88488</v>
      </c>
    </row>
  </sheetData>
  <mergeCells count="1">
    <mergeCell ref="B4:D4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23"/>
  <sheetViews>
    <sheetView showFormulas="false" showGridLines="true" showRowColHeaders="true" showZeros="true" rightToLeft="false" tabSelected="false" showOutlineSymbols="true" defaultGridColor="true" view="normal" topLeftCell="C1" colorId="64" zoomScale="90" zoomScaleNormal="90" zoomScalePageLayoutView="100" workbookViewId="0">
      <selection pane="topLeft" activeCell="B17" activeCellId="0" sqref="B17"/>
    </sheetView>
  </sheetViews>
  <sheetFormatPr defaultColWidth="9.109375" defaultRowHeight="13.5" customHeight="false" zeroHeight="false" outlineLevelRow="0" outlineLevelCol="0"/>
  <cols>
    <col collapsed="false" customWidth="true" hidden="false" outlineLevel="0" max="1" min="1" style="2" width="8.34"/>
    <col collapsed="false" customWidth="true" hidden="false" outlineLevel="0" max="2" min="2" style="2" width="21.56"/>
    <col collapsed="false" customWidth="true" hidden="false" outlineLevel="0" max="3" min="3" style="2" width="23.88"/>
    <col collapsed="false" customWidth="true" hidden="false" outlineLevel="0" max="4" min="4" style="2" width="27.44"/>
    <col collapsed="false" customWidth="true" hidden="false" outlineLevel="0" max="6" min="5" style="2" width="22.67"/>
    <col collapsed="false" customWidth="false" hidden="false" outlineLevel="0" max="16384" min="7" style="2" width="9.11"/>
  </cols>
  <sheetData>
    <row r="1" customFormat="false" ht="13.8" hidden="false" customHeight="false" outlineLevel="0" collapsed="false"/>
    <row r="2" customFormat="false" ht="13.8" hidden="false" customHeight="false" outlineLevel="0" collapsed="false"/>
    <row r="3" customFormat="false" ht="13.8" hidden="false" customHeight="false" outlineLevel="0" collapsed="false">
      <c r="F3" s="35"/>
    </row>
    <row r="4" customFormat="false" ht="27.75" hidden="false" customHeight="true" outlineLevel="0" collapsed="false">
      <c r="A4" s="36"/>
      <c r="B4" s="5" t="s">
        <v>0</v>
      </c>
      <c r="C4" s="5"/>
      <c r="D4" s="5"/>
      <c r="F4" s="37"/>
    </row>
    <row r="5" customFormat="false" ht="17.35" hidden="false" customHeight="false" outlineLevel="0" collapsed="false">
      <c r="A5" s="38"/>
      <c r="B5" s="10" t="s">
        <v>17</v>
      </c>
      <c r="C5" s="39" t="s">
        <v>18</v>
      </c>
      <c r="D5" s="12" t="s">
        <v>19</v>
      </c>
    </row>
    <row r="6" customFormat="false" ht="15" hidden="false" customHeight="false" outlineLevel="0" collapsed="false">
      <c r="B6" s="40" t="n">
        <v>2008</v>
      </c>
      <c r="C6" s="41" t="n">
        <v>7863.21</v>
      </c>
      <c r="D6" s="42" t="n">
        <v>19400</v>
      </c>
    </row>
    <row r="7" customFormat="false" ht="15" hidden="false" customHeight="false" outlineLevel="0" collapsed="false">
      <c r="B7" s="10" t="n">
        <v>2009</v>
      </c>
      <c r="C7" s="43" t="n">
        <v>93422.77</v>
      </c>
      <c r="D7" s="12" t="n">
        <v>226087</v>
      </c>
    </row>
    <row r="8" customFormat="false" ht="15" hidden="false" customHeight="false" outlineLevel="0" collapsed="false">
      <c r="B8" s="13" t="n">
        <v>2010</v>
      </c>
      <c r="C8" s="44" t="n">
        <v>187090.61</v>
      </c>
      <c r="D8" s="15" t="n">
        <v>373844</v>
      </c>
    </row>
    <row r="9" customFormat="false" ht="15" hidden="false" customHeight="false" outlineLevel="0" collapsed="false">
      <c r="B9" s="10" t="n">
        <v>2011</v>
      </c>
      <c r="C9" s="43" t="n">
        <v>308529.84</v>
      </c>
      <c r="D9" s="12" t="n">
        <v>588384</v>
      </c>
    </row>
    <row r="10" customFormat="false" ht="15" hidden="false" customHeight="false" outlineLevel="0" collapsed="false">
      <c r="B10" s="13" t="n">
        <v>2012</v>
      </c>
      <c r="C10" s="44" t="n">
        <v>386798.85</v>
      </c>
      <c r="D10" s="15" t="n">
        <v>723745</v>
      </c>
    </row>
    <row r="11" customFormat="false" ht="15" hidden="false" customHeight="false" outlineLevel="0" collapsed="false">
      <c r="B11" s="10" t="n">
        <v>2013</v>
      </c>
      <c r="C11" s="43" t="n">
        <v>337580.27</v>
      </c>
      <c r="D11" s="12" t="n">
        <v>893908</v>
      </c>
    </row>
    <row r="12" customFormat="false" ht="15" hidden="false" customHeight="false" outlineLevel="0" collapsed="false">
      <c r="B12" s="13" t="n">
        <v>2014</v>
      </c>
      <c r="C12" s="44" t="n">
        <f aca="false">'2014'!C18</f>
        <v>369877.29</v>
      </c>
      <c r="D12" s="15" t="n">
        <v>981400</v>
      </c>
    </row>
    <row r="13" customFormat="false" ht="15" hidden="false" customHeight="false" outlineLevel="0" collapsed="false">
      <c r="B13" s="10" t="n">
        <v>2015</v>
      </c>
      <c r="C13" s="43" t="n">
        <v>595757.89</v>
      </c>
      <c r="D13" s="12" t="n">
        <v>925499</v>
      </c>
    </row>
    <row r="14" customFormat="false" ht="15" hidden="false" customHeight="false" outlineLevel="0" collapsed="false">
      <c r="B14" s="13" t="n">
        <v>2016</v>
      </c>
      <c r="C14" s="44" t="n">
        <v>674240.93</v>
      </c>
      <c r="D14" s="15" t="n">
        <v>1021510</v>
      </c>
    </row>
    <row r="15" customFormat="false" ht="15" hidden="false" customHeight="false" outlineLevel="0" collapsed="false">
      <c r="B15" s="10" t="n">
        <v>2017</v>
      </c>
      <c r="C15" s="43" t="n">
        <v>657626.76</v>
      </c>
      <c r="D15" s="12" t="n">
        <v>1050113</v>
      </c>
    </row>
    <row r="16" customFormat="false" ht="15" hidden="false" customHeight="false" outlineLevel="0" collapsed="false">
      <c r="B16" s="13" t="n">
        <v>2018</v>
      </c>
      <c r="C16" s="44" t="n">
        <v>938531.33</v>
      </c>
      <c r="D16" s="15" t="n">
        <v>1140625</v>
      </c>
    </row>
    <row r="17" customFormat="false" ht="15" hidden="false" customHeight="false" outlineLevel="0" collapsed="false">
      <c r="B17" s="45" t="n">
        <v>2019</v>
      </c>
      <c r="C17" s="46" t="n">
        <f aca="false">'2019'!C18</f>
        <v>917562.06</v>
      </c>
      <c r="D17" s="47" t="n">
        <f aca="false">'2019'!D18</f>
        <v>1054438</v>
      </c>
    </row>
    <row r="18" customFormat="false" ht="15" hidden="false" customHeight="false" outlineLevel="0" collapsed="false">
      <c r="B18" s="48" t="n">
        <v>2020</v>
      </c>
      <c r="C18" s="49" t="n">
        <f aca="false">'2020'!C18</f>
        <v>485652.58</v>
      </c>
      <c r="D18" s="50" t="n">
        <f aca="false">'2020'!D18</f>
        <v>578213</v>
      </c>
    </row>
    <row r="19" customFormat="false" ht="15" hidden="false" customHeight="false" outlineLevel="0" collapsed="false">
      <c r="B19" s="45" t="n">
        <v>2021</v>
      </c>
      <c r="C19" s="46" t="n">
        <f aca="false">'2021'!C18</f>
        <v>430551.21</v>
      </c>
      <c r="D19" s="47" t="n">
        <f aca="false">'2021'!D18</f>
        <v>502751</v>
      </c>
    </row>
    <row r="20" customFormat="false" ht="15" hidden="false" customHeight="false" outlineLevel="0" collapsed="false">
      <c r="B20" s="13" t="n">
        <v>2022</v>
      </c>
      <c r="C20" s="44" t="n">
        <f aca="false">'2022'!C18</f>
        <v>596467.62</v>
      </c>
      <c r="D20" s="50" t="n">
        <f aca="false">'2022'!D18</f>
        <v>698659</v>
      </c>
    </row>
    <row r="21" customFormat="false" ht="15" hidden="false" customHeight="false" outlineLevel="0" collapsed="false">
      <c r="B21" s="51" t="n">
        <v>2023</v>
      </c>
      <c r="C21" s="52" t="n">
        <f aca="false">'2023'!C18</f>
        <v>709514.18</v>
      </c>
      <c r="D21" s="53" t="n">
        <f aca="false">'2023'!D18</f>
        <v>841120</v>
      </c>
    </row>
    <row r="22" customFormat="false" ht="15" hidden="false" customHeight="false" outlineLevel="0" collapsed="false">
      <c r="B22" s="51" t="n">
        <v>2024</v>
      </c>
      <c r="C22" s="52" t="n">
        <v>708219.48</v>
      </c>
      <c r="D22" s="53" t="n">
        <v>835690</v>
      </c>
    </row>
    <row r="23" customFormat="false" ht="15" hidden="false" customHeight="false" outlineLevel="0" collapsed="false">
      <c r="B23" s="51" t="n">
        <v>2025</v>
      </c>
      <c r="C23" s="52" t="n">
        <v>850025.09</v>
      </c>
      <c r="D23" s="53" t="n">
        <v>960062</v>
      </c>
    </row>
  </sheetData>
  <mergeCells count="1">
    <mergeCell ref="B4:D4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LibreOffice/26.2.5.2$Windows_X86_64 LibreOffice_project/cd7284b4cbbfeb507e630c1aac019f4157393acb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2013-09-10T13:21:21Z</dcterms:created>
  <dc:creator>Juuh</dc:creator>
  <dc:description/>
  <dc:language>pt-BR</dc:language>
  <cp:lastModifiedBy/>
  <dcterms:modified xsi:type="dcterms:W3CDTF">2026-08-25T21:25:55Z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