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LTA\"/>
    </mc:Choice>
  </mc:AlternateContent>
  <xr:revisionPtr revIDLastSave="0" documentId="13_ncr:1_{0A1873C6-6787-46B1-8FEA-C75BD513C091}" xr6:coauthVersionLast="47" xr6:coauthVersionMax="47" xr10:uidLastSave="{00000000-0000-0000-0000-000000000000}"/>
  <bookViews>
    <workbookView xWindow="-108" yWindow="-108" windowWidth="23256" windowHeight="12456" firstSheet="11" activeTab="16" xr2:uid="{00000000-000D-0000-FFFF-FFFF00000000}"/>
  </bookViews>
  <sheets>
    <sheet name="2012" sheetId="2" r:id="rId1"/>
    <sheet name="2013" sheetId="3" r:id="rId2"/>
    <sheet name="2014" sheetId="4" r:id="rId3"/>
    <sheet name="2015" sheetId="5" r:id="rId4"/>
    <sheet name="2016" sheetId="7" r:id="rId5"/>
    <sheet name="2017" sheetId="8" r:id="rId6"/>
    <sheet name="2018" sheetId="9" r:id="rId7"/>
    <sheet name="2019" sheetId="10" r:id="rId8"/>
    <sheet name="2020" sheetId="11" r:id="rId9"/>
    <sheet name="2021" sheetId="12" r:id="rId10"/>
    <sheet name="2022" sheetId="13" r:id="rId11"/>
    <sheet name="2023" sheetId="14" r:id="rId12"/>
    <sheet name="2024" sheetId="15" r:id="rId13"/>
    <sheet name="2025" sheetId="16" r:id="rId14"/>
    <sheet name="2026" sheetId="17" r:id="rId15"/>
    <sheet name="GRAFICO" sheetId="6" r:id="rId16"/>
    <sheet name="HISTORICO" sheetId="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C27" i="1"/>
  <c r="D18" i="17"/>
  <c r="C18" i="17"/>
  <c r="D26" i="1"/>
  <c r="C26" i="1"/>
  <c r="C18" i="16"/>
  <c r="D18" i="16"/>
  <c r="D7" i="15"/>
  <c r="D6" i="15"/>
  <c r="D14" i="15"/>
  <c r="D13" i="15"/>
  <c r="D12" i="15"/>
  <c r="D11" i="15"/>
  <c r="D8" i="15"/>
  <c r="D9" i="15"/>
  <c r="D10" i="15"/>
  <c r="C18" i="15"/>
  <c r="C25" i="1"/>
  <c r="D17" i="14"/>
  <c r="D16" i="14"/>
  <c r="D15" i="14"/>
  <c r="D14" i="14"/>
  <c r="D8" i="14"/>
  <c r="D9" i="14"/>
  <c r="D10" i="14"/>
  <c r="D11" i="14"/>
  <c r="D12" i="14"/>
  <c r="D13" i="14"/>
  <c r="D7" i="14"/>
  <c r="D6" i="14"/>
  <c r="C18" i="14"/>
  <c r="D18" i="15" l="1"/>
  <c r="D18" i="14"/>
  <c r="D25" i="1" s="1"/>
  <c r="D17" i="13"/>
  <c r="C18" i="13"/>
  <c r="C24" i="1" s="1"/>
  <c r="D16" i="13"/>
  <c r="D15" i="13"/>
  <c r="D14" i="13"/>
  <c r="D13" i="13"/>
  <c r="D12" i="13" l="1"/>
  <c r="D11" i="13"/>
  <c r="D10" i="13"/>
  <c r="D9" i="13"/>
  <c r="D8" i="13"/>
  <c r="D7" i="13"/>
  <c r="D6" i="13"/>
  <c r="D18" i="13" l="1"/>
  <c r="D24" i="1" s="1"/>
  <c r="D15" i="12"/>
  <c r="D16" i="12"/>
  <c r="D17" i="12"/>
  <c r="D14" i="12"/>
  <c r="D13" i="12"/>
  <c r="D12" i="12"/>
  <c r="D11" i="12"/>
  <c r="D10" i="12"/>
  <c r="D9" i="12"/>
  <c r="D8" i="12"/>
  <c r="D7" i="12"/>
  <c r="D6" i="12"/>
  <c r="C18" i="12"/>
  <c r="C23" i="1" s="1"/>
  <c r="D17" i="11"/>
  <c r="D16" i="11"/>
  <c r="D15" i="11"/>
  <c r="D14" i="11"/>
  <c r="D13" i="11"/>
  <c r="D12" i="11"/>
  <c r="D11" i="11"/>
  <c r="D10" i="11"/>
  <c r="D18" i="12" l="1"/>
  <c r="D23" i="1" s="1"/>
  <c r="D9" i="11" l="1"/>
  <c r="D7" i="11" l="1"/>
  <c r="D8" i="11"/>
  <c r="D17" i="10"/>
  <c r="D6" i="11"/>
  <c r="C18" i="11"/>
  <c r="C22" i="1" s="1"/>
  <c r="D15" i="10"/>
  <c r="D16" i="10"/>
  <c r="D14" i="10"/>
  <c r="D18" i="11" l="1"/>
  <c r="D22" i="1" s="1"/>
  <c r="D13" i="10"/>
  <c r="D12" i="10"/>
  <c r="C18" i="2"/>
  <c r="D7" i="10"/>
  <c r="D6" i="10"/>
  <c r="D17" i="9"/>
  <c r="D18" i="9" s="1"/>
  <c r="D20" i="1" s="1"/>
  <c r="C18" i="10"/>
  <c r="C21" i="1" s="1"/>
  <c r="C18" i="9"/>
  <c r="C20" i="1" s="1"/>
  <c r="D18" i="10" l="1"/>
  <c r="D21" i="1" s="1"/>
  <c r="C14" i="1"/>
  <c r="D18" i="5"/>
  <c r="D17" i="1" s="1"/>
  <c r="C18" i="5"/>
  <c r="C17" i="1" s="1"/>
  <c r="D18" i="4"/>
  <c r="D16" i="1" s="1"/>
  <c r="C18" i="4"/>
  <c r="C16" i="1" s="1"/>
  <c r="D18" i="3"/>
  <c r="D15" i="1" s="1"/>
  <c r="C18" i="3"/>
  <c r="C15" i="1" s="1"/>
  <c r="D18" i="2"/>
  <c r="D14" i="1" s="1"/>
  <c r="D18" i="8" l="1"/>
  <c r="D19" i="1" s="1"/>
  <c r="C18" i="8"/>
  <c r="C19" i="1" s="1"/>
  <c r="D18" i="7" l="1"/>
  <c r="D18" i="1" s="1"/>
  <c r="C18" i="7" l="1"/>
  <c r="C18" i="1" s="1"/>
</calcChain>
</file>

<file path=xl/sharedStrings.xml><?xml version="1.0" encoding="utf-8"?>
<sst xmlns="http://schemas.openxmlformats.org/spreadsheetml/2006/main" count="265" uniqueCount="22">
  <si>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</si>
  <si>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</si>
  <si>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</si>
  <si>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</si>
  <si>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</si>
  <si>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</si>
  <si>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</si>
  <si>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</si>
  <si>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</si>
  <si>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</si>
  <si>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</si>
  <si>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</si>
  <si>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</si>
  <si>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</si>
  <si>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</si>
  <si>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</si>
  <si>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</si>
  <si>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em dinheiro (R$)</t>
  </si>
  <si>
    <t>Fatura Total (R$)</t>
  </si>
  <si>
    <t>CPAG - AMILCAR GIGANTE</t>
  </si>
  <si>
    <t>14,157.90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</si>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</sst>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_ ;[Red]\-#,##0.00\ "/>
    <numFmt numFmtId="166" formatCode="&quot;R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36"/>
      <color theme="1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2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4" fontId="7" fillId="3" borderId="0" xfId="0" applyNumberFormat="1" applyFont="1" applyFill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" fontId="7" fillId="3" borderId="0" xfId="0" applyNumberFormat="1" applyFont="1" applyFill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/>
    <xf numFmtId="0" fontId="7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166" fontId="7" fillId="3" borderId="10" xfId="0" applyNumberFormat="1" applyFont="1" applyFill="1" applyBorder="1" applyAlignment="1">
      <alignment horizontal="center"/>
    </xf>
    <xf numFmtId="166" fontId="7" fillId="3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166" fontId="7" fillId="0" borderId="0" xfId="0" applyNumberFormat="1" applyFont="1" applyBorder="1" applyAlignment="1">
      <alignment horizontal="center" vertical="center"/>
    </xf>
    <xf numFmtId="17" fontId="7" fillId="4" borderId="1" xfId="0" applyNumberFormat="1" applyFont="1" applyFill="1" applyBorder="1" applyAlignment="1">
      <alignment horizontal="center"/>
    </xf>
    <xf numFmtId="17" fontId="7" fillId="4" borderId="3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166" fontId="7" fillId="3" borderId="0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166" fontId="7" fillId="4" borderId="0" xfId="0" applyNumberFormat="1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horizontal="center"/>
    </xf>
    <xf numFmtId="3" fontId="7" fillId="4" borderId="2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4" fontId="7" fillId="4" borderId="0" xfId="0" applyNumberFormat="1" applyFont="1" applyFill="1" applyAlignment="1">
      <alignment horizontal="center" vertical="center"/>
    </xf>
    <xf numFmtId="4" fontId="7" fillId="4" borderId="0" xfId="0" applyNumberFormat="1" applyFont="1" applyFill="1" applyAlignment="1">
      <alignment horizontal="center"/>
    </xf>
  </cellXfs>
  <cellStyles count="2">
    <cellStyle name="Normal" xfId="0" builtinId="0"/>
    <cellStyle name="Vírgula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619662915923924E-2"/>
          <c:y val="6.4235701324757311E-2"/>
          <c:w val="0.95362830610162963"/>
          <c:h val="0.81807549737652563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2907165094137921E-2"/>
                  <c:y val="6.1399569970200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31-487D-A1DE-8A7EBF7C188B}"/>
                </c:ext>
              </c:extLst>
            </c:dLbl>
            <c:dLbl>
              <c:idx val="1"/>
              <c:layout>
                <c:manualLayout>
                  <c:x val="-4.7474605128308887E-2"/>
                  <c:y val="4.6973886569498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31-487D-A1DE-8A7EBF7C188B}"/>
                </c:ext>
              </c:extLst>
            </c:dLbl>
            <c:dLbl>
              <c:idx val="2"/>
              <c:layout>
                <c:manualLayout>
                  <c:x val="-5.5462764124181448E-2"/>
                  <c:y val="7.576016876390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31-487D-A1DE-8A7EBF7C188B}"/>
                </c:ext>
              </c:extLst>
            </c:dLbl>
            <c:dLbl>
              <c:idx val="3"/>
              <c:layout>
                <c:manualLayout>
                  <c:x val="-5.1342588910392936E-2"/>
                  <c:y val="6.6697651117974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31-487D-A1DE-8A7EBF7C188B}"/>
                </c:ext>
              </c:extLst>
            </c:dLbl>
            <c:dLbl>
              <c:idx val="4"/>
              <c:layout>
                <c:manualLayout>
                  <c:x val="-6.1175743592832378E-2"/>
                  <c:y val="8.5612949207801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6C-44A1-B778-B45B0767513B}"/>
                </c:ext>
              </c:extLst>
            </c:dLbl>
            <c:dLbl>
              <c:idx val="5"/>
              <c:layout>
                <c:manualLayout>
                  <c:x val="-6.3094402761944321E-2"/>
                  <c:y val="5.7272296860000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31-487D-A1DE-8A7EBF7C188B}"/>
                </c:ext>
              </c:extLst>
            </c:dLbl>
            <c:dLbl>
              <c:idx val="6"/>
              <c:layout>
                <c:manualLayout>
                  <c:x val="-8.3579852750434835E-2"/>
                  <c:y val="-3.4918253769214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C-44A1-B778-B45B0767513B}"/>
                </c:ext>
              </c:extLst>
            </c:dLbl>
            <c:dLbl>
              <c:idx val="7"/>
              <c:layout>
                <c:manualLayout>
                  <c:x val="-4.1435492451080413E-3"/>
                  <c:y val="-2.8542490337237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7D-454C-A8B7-9BE7899D8998}"/>
                </c:ext>
              </c:extLst>
            </c:dLbl>
            <c:dLbl>
              <c:idx val="8"/>
              <c:layout>
                <c:manualLayout>
                  <c:x val="-4.3001737513603887E-2"/>
                  <c:y val="0.1510352893665358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31-487D-A1DE-8A7EBF7C188B}"/>
                </c:ext>
              </c:extLst>
            </c:dLbl>
            <c:dLbl>
              <c:idx val="9"/>
              <c:layout>
                <c:manualLayout>
                  <c:x val="-7.3460180868775302E-2"/>
                  <c:y val="5.3957721727200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7D-454C-A8B7-9BE7899D8998}"/>
                </c:ext>
              </c:extLst>
            </c:dLbl>
            <c:dLbl>
              <c:idx val="10"/>
              <c:layout>
                <c:manualLayout>
                  <c:x val="-7.6730835280124171E-2"/>
                  <c:y val="4.2757492328799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31-487D-A1DE-8A7EBF7C188B}"/>
                </c:ext>
              </c:extLst>
            </c:dLbl>
            <c:dLbl>
              <c:idx val="11"/>
              <c:layout>
                <c:manualLayout>
                  <c:x val="-8.7856713248992274E-3"/>
                  <c:y val="3.89977230362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07D-454C-A8B7-9BE7899D8998}"/>
                </c:ext>
              </c:extLst>
            </c:dLbl>
            <c:dLbl>
              <c:idx val="12"/>
              <c:layout>
                <c:manualLayout>
                  <c:x val="3.1058062329900212E-2"/>
                  <c:y val="-1.47299021469897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31-487D-A1DE-8A7EBF7C188B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14724.9</c:v>
                </c:pt>
                <c:pt idx="1">
                  <c:v>14624.33</c:v>
                </c:pt>
                <c:pt idx="2" formatCode="#,##0.00">
                  <c:v>15118.02</c:v>
                </c:pt>
                <c:pt idx="3" formatCode="#,##0.00">
                  <c:v>13257.19</c:v>
                </c:pt>
                <c:pt idx="4" formatCode="#,##0.00">
                  <c:v>14000.39</c:v>
                </c:pt>
                <c:pt idx="5" formatCode="#,##0.00">
                  <c:v>14664.61</c:v>
                </c:pt>
                <c:pt idx="6" formatCode="#,##0.00">
                  <c:v>15480.17</c:v>
                </c:pt>
                <c:pt idx="7" formatCode="#,##0.00">
                  <c:v>15547.34</c:v>
                </c:pt>
                <c:pt idx="8" formatCode="#,##0.00">
                  <c:v>14570.38</c:v>
                </c:pt>
                <c:pt idx="9" formatCode="#,##0.00">
                  <c:v>14439.28</c:v>
                </c:pt>
                <c:pt idx="10" formatCode="#,##0.00">
                  <c:v>14915.1</c:v>
                </c:pt>
                <c:pt idx="11" formatCode="#,##0.00">
                  <c:v>20412.47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7D-454C-A8B7-9BE7899D8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6704"/>
        <c:axId val="125098240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1948059030992805E-3"/>
                  <c:y val="-7.355187506605910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50-4DAE-B30C-4C1584A45342}"/>
                </c:ext>
              </c:extLst>
            </c:dLbl>
            <c:dLbl>
              <c:idx val="1"/>
              <c:layout>
                <c:manualLayout>
                  <c:x val="1.7316019676997766E-3"/>
                  <c:y val="-3.677593753302958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50-4DAE-B30C-4C1584A45342}"/>
                </c:ext>
              </c:extLst>
            </c:dLbl>
            <c:dLbl>
              <c:idx val="2"/>
              <c:layout>
                <c:manualLayout>
                  <c:x val="-3.0614102530113027E-2"/>
                  <c:y val="-1.4949563394332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43-4A97-BE3F-2BE777C5634B}"/>
                </c:ext>
              </c:extLst>
            </c:dLbl>
            <c:dLbl>
              <c:idx val="3"/>
              <c:layout>
                <c:manualLayout>
                  <c:x val="-3.4427211750046392E-2"/>
                  <c:y val="-7.248624160053513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02-436E-89A2-0DA1EC1C9CF0}"/>
                </c:ext>
              </c:extLst>
            </c:dLbl>
            <c:dLbl>
              <c:idx val="4"/>
              <c:layout>
                <c:manualLayout>
                  <c:x val="-3.1385997958397034E-2"/>
                  <c:y val="-2.23334159175102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7D-454C-A8B7-9BE7899D8998}"/>
                </c:ext>
              </c:extLst>
            </c:dLbl>
            <c:dLbl>
              <c:idx val="5"/>
              <c:layout>
                <c:manualLayout>
                  <c:x val="-2.1537996098295781E-2"/>
                  <c:y val="-5.5362648629510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50-4DAE-B30C-4C1584A45342}"/>
                </c:ext>
              </c:extLst>
            </c:dLbl>
            <c:dLbl>
              <c:idx val="6"/>
              <c:layout>
                <c:manualLayout>
                  <c:x val="-2.9352834898297011E-2"/>
                  <c:y val="-2.1886316021133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43-4A97-BE3F-2BE777C5634B}"/>
                </c:ext>
              </c:extLst>
            </c:dLbl>
            <c:dLbl>
              <c:idx val="7"/>
              <c:layout>
                <c:manualLayout>
                  <c:x val="-5.2039314061446094E-2"/>
                  <c:y val="-2.6420001917800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50-4DAE-B30C-4C1584A45342}"/>
                </c:ext>
              </c:extLst>
            </c:dLbl>
            <c:dLbl>
              <c:idx val="8"/>
              <c:layout>
                <c:manualLayout>
                  <c:x val="-3.0764567715113045E-2"/>
                  <c:y val="-1.8328316458390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7D-454C-A8B7-9BE7899D8998}"/>
                </c:ext>
              </c:extLst>
            </c:dLbl>
            <c:dLbl>
              <c:idx val="9"/>
              <c:layout>
                <c:manualLayout>
                  <c:x val="-2.2181804889958346E-2"/>
                  <c:y val="-5.9657184005546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43-4A97-BE3F-2BE777C5634B}"/>
                </c:ext>
              </c:extLst>
            </c:dLbl>
            <c:dLbl>
              <c:idx val="10"/>
              <c:layout>
                <c:manualLayout>
                  <c:x val="-2.1182125357537555E-2"/>
                  <c:y val="-3.2911709276251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02-436E-89A2-0DA1EC1C9CF0}"/>
                </c:ext>
              </c:extLst>
            </c:dLbl>
            <c:dLbl>
              <c:idx val="11"/>
              <c:layout>
                <c:manualLayout>
                  <c:x val="-2.0213422971635382E-2"/>
                  <c:y val="-1.8520787031365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07D-454C-A8B7-9BE7899D899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19502</c:v>
                </c:pt>
                <c:pt idx="1">
                  <c:v>19551</c:v>
                </c:pt>
                <c:pt idx="2">
                  <c:v>18775</c:v>
                </c:pt>
                <c:pt idx="3">
                  <c:v>15480</c:v>
                </c:pt>
                <c:pt idx="4">
                  <c:v>16348</c:v>
                </c:pt>
                <c:pt idx="5">
                  <c:v>17008</c:v>
                </c:pt>
                <c:pt idx="6">
                  <c:v>18828</c:v>
                </c:pt>
                <c:pt idx="7">
                  <c:v>17404</c:v>
                </c:pt>
                <c:pt idx="8">
                  <c:v>15441</c:v>
                </c:pt>
                <c:pt idx="9">
                  <c:v>16041</c:v>
                </c:pt>
                <c:pt idx="10">
                  <c:v>16195</c:v>
                </c:pt>
                <c:pt idx="11">
                  <c:v>21657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07D-454C-A8B7-9BE7899D8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27840"/>
        <c:axId val="125026304"/>
      </c:lineChart>
      <c:dateAx>
        <c:axId val="12509670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25098240"/>
        <c:crosses val="autoZero"/>
        <c:auto val="1"/>
        <c:lblOffset val="100"/>
        <c:baseTimeUnit val="months"/>
      </c:dateAx>
      <c:valAx>
        <c:axId val="125098240"/>
        <c:scaling>
          <c:orientation val="minMax"/>
          <c:max val="32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25096704"/>
        <c:crosses val="autoZero"/>
        <c:crossBetween val="between"/>
        <c:majorUnit val="5000"/>
      </c:valAx>
      <c:valAx>
        <c:axId val="12502630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25027840"/>
        <c:crosses val="max"/>
        <c:crossBetween val="between"/>
      </c:valAx>
      <c:dateAx>
        <c:axId val="12502784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25026304"/>
        <c:crosses val="autoZero"/>
        <c:auto val="1"/>
        <c:lblOffset val="100"/>
        <c:baseTimeUnit val="months"/>
      </c:dateAx>
      <c:spPr>
        <a:ln>
          <a:noFill/>
        </a:ln>
      </c:spPr>
    </c:plotArea>
    <c:legend>
      <c:legendPos val="r"/>
      <c:layout>
        <c:manualLayout>
          <c:xMode val="edge"/>
          <c:yMode val="edge"/>
          <c:x val="2.232387731747023E-2"/>
          <c:y val="4.1176229236125454E-2"/>
          <c:w val="0.22831217012789781"/>
          <c:h val="0.1249587805748745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202" footer="0.314960620000002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188101487314091E-2"/>
          <c:y val="6.9934575251264328E-2"/>
          <c:w val="0.95471091113610851"/>
          <c:h val="0.8201568029802726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8465319960503683E-2"/>
                  <c:y val="-4.4791270046756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27-4243-83B0-11F5086CF6A1}"/>
                </c:ext>
              </c:extLst>
            </c:dLbl>
            <c:dLbl>
              <c:idx val="1"/>
              <c:layout>
                <c:manualLayout>
                  <c:x val="-5.1098103402227459E-2"/>
                  <c:y val="-5.0983871213390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27-4243-83B0-11F5086CF6A1}"/>
                </c:ext>
              </c:extLst>
            </c:dLbl>
            <c:dLbl>
              <c:idx val="2"/>
              <c:layout>
                <c:manualLayout>
                  <c:x val="-4.0847920869395496E-2"/>
                  <c:y val="2.5860043725797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27-4243-83B0-11F5086CF6A1}"/>
                </c:ext>
              </c:extLst>
            </c:dLbl>
            <c:dLbl>
              <c:idx val="3"/>
              <c:layout>
                <c:manualLayout>
                  <c:x val="-4.0259634121684616E-2"/>
                  <c:y val="-3.78846261238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27-4243-83B0-11F5086CF6A1}"/>
                </c:ext>
              </c:extLst>
            </c:dLbl>
            <c:dLbl>
              <c:idx val="4"/>
              <c:layout>
                <c:manualLayout>
                  <c:x val="-3.6033383223791252E-2"/>
                  <c:y val="3.1512474216954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27-4243-83B0-11F5086CF6A1}"/>
                </c:ext>
              </c:extLst>
            </c:dLbl>
            <c:dLbl>
              <c:idx val="5"/>
              <c:layout>
                <c:manualLayout>
                  <c:x val="-4.1586520473250087E-2"/>
                  <c:y val="-4.1610695664976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27-4243-83B0-11F5086CF6A1}"/>
                </c:ext>
              </c:extLst>
            </c:dLbl>
            <c:dLbl>
              <c:idx val="6"/>
              <c:layout>
                <c:manualLayout>
                  <c:x val="-3.6212988872258746E-2"/>
                  <c:y val="3.8323357331939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27-4243-83B0-11F5086CF6A1}"/>
                </c:ext>
              </c:extLst>
            </c:dLbl>
            <c:dLbl>
              <c:idx val="7"/>
              <c:layout>
                <c:manualLayout>
                  <c:x val="-4.169542127881188E-2"/>
                  <c:y val="-4.655721226336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27-4243-83B0-11F5086CF6A1}"/>
                </c:ext>
              </c:extLst>
            </c:dLbl>
            <c:dLbl>
              <c:idx val="8"/>
              <c:layout>
                <c:manualLayout>
                  <c:x val="-4.639946226233916E-2"/>
                  <c:y val="6.1768953521957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27-4243-83B0-11F5086CF6A1}"/>
                </c:ext>
              </c:extLst>
            </c:dLbl>
            <c:dLbl>
              <c:idx val="9"/>
              <c:layout>
                <c:manualLayout>
                  <c:x val="-3.9548057525867146E-2"/>
                  <c:y val="2.8341286033036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27-4243-83B0-11F5086CF6A1}"/>
                </c:ext>
              </c:extLst>
            </c:dLbl>
            <c:dLbl>
              <c:idx val="10"/>
              <c:layout>
                <c:manualLayout>
                  <c:x val="-2.5966898765753456E-2"/>
                  <c:y val="6.0140962983075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D9-4BF7-9F6E-4ECD8ACDBC8B}"/>
                </c:ext>
              </c:extLst>
            </c:dLbl>
            <c:dLbl>
              <c:idx val="11"/>
              <c:layout>
                <c:manualLayout>
                  <c:x val="-3.8291409227122666E-2"/>
                  <c:y val="-3.6610365677211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27-4243-83B0-11F5086CF6A1}"/>
                </c:ext>
              </c:extLst>
            </c:dLbl>
            <c:dLbl>
              <c:idx val="12"/>
              <c:layout>
                <c:manualLayout>
                  <c:x val="-4.3127480965705838E-2"/>
                  <c:y val="2.9712634957032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D9-4BF7-9F6E-4ECD8ACDBC8B}"/>
                </c:ext>
              </c:extLst>
            </c:dLbl>
            <c:dLbl>
              <c:idx val="13"/>
              <c:layout>
                <c:manualLayout>
                  <c:x val="-5.0059692648262863E-2"/>
                  <c:y val="-3.8138970539707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D9-4BF7-9F6E-4ECD8ACDBC8B}"/>
                </c:ext>
              </c:extLst>
            </c:dLbl>
            <c:dLbl>
              <c:idx val="14"/>
              <c:layout>
                <c:manualLayout>
                  <c:x val="-5.7851239669421503E-2"/>
                  <c:y val="5.1613302084562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D9-4BF7-9F6E-4ECD8ACDBC8B}"/>
                </c:ext>
              </c:extLst>
            </c:dLbl>
            <c:dLbl>
              <c:idx val="15"/>
              <c:layout>
                <c:manualLayout>
                  <c:x val="-5.1212854490749631E-2"/>
                  <c:y val="3.426113601828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2B-40FE-9DD3-896925EA8CAE}"/>
                </c:ext>
              </c:extLst>
            </c:dLbl>
            <c:dLbl>
              <c:idx val="16"/>
              <c:layout>
                <c:manualLayout>
                  <c:x val="-4.8780487804879306E-3"/>
                  <c:y val="4.7846889952152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1B-4083-8C14-F9ADCFE4D658}"/>
                </c:ext>
              </c:extLst>
            </c:dLbl>
            <c:dLbl>
              <c:idx val="17"/>
              <c:layout>
                <c:manualLayout>
                  <c:x val="-1.2877469558980131E-3"/>
                  <c:y val="-1.9342359767891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81-41EE-AEF3-74EF19A208B0}"/>
                </c:ext>
              </c:extLst>
            </c:dLbl>
            <c:dLbl>
              <c:idx val="18"/>
              <c:layout>
                <c:manualLayout>
                  <c:x val="-4.9037713619142984E-2"/>
                  <c:y val="4.148535147465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42-42C2-8556-7CF6A8949DEF}"/>
                </c:ext>
              </c:extLst>
            </c:dLbl>
            <c:dLbl>
              <c:idx val="19"/>
              <c:layout>
                <c:manualLayout>
                  <c:x val="0"/>
                  <c:y val="3.9364095646978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42-42C2-8556-7CF6A8949DE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HISTORICO!$C$17:$C$27</c:f>
              <c:numCache>
                <c:formatCode>"R$"\ #,##0.00</c:formatCode>
                <c:ptCount val="11"/>
                <c:pt idx="0">
                  <c:v>217787.17</c:v>
                </c:pt>
                <c:pt idx="1">
                  <c:v>253172.39</c:v>
                </c:pt>
                <c:pt idx="2">
                  <c:v>206007.08000000002</c:v>
                </c:pt>
                <c:pt idx="3">
                  <c:v>262426.15000000002</c:v>
                </c:pt>
                <c:pt idx="4">
                  <c:v>203094.1</c:v>
                </c:pt>
                <c:pt idx="5">
                  <c:v>148367.63999999998</c:v>
                </c:pt>
                <c:pt idx="6">
                  <c:v>135157.93</c:v>
                </c:pt>
                <c:pt idx="7">
                  <c:v>222529.10999999996</c:v>
                </c:pt>
                <c:pt idx="8">
                  <c:v>194310.66000000003</c:v>
                </c:pt>
                <c:pt idx="9">
                  <c:v>191847.03999999998</c:v>
                </c:pt>
                <c:pt idx="10">
                  <c:v>175278.58000000002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227-4243-83B0-11F5086CF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139008"/>
        <c:axId val="12414054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3449277878149948E-2"/>
                  <c:y val="6.44745325596377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27-4243-83B0-11F5086CF6A1}"/>
                </c:ext>
              </c:extLst>
            </c:dLbl>
            <c:dLbl>
              <c:idx val="1"/>
              <c:layout>
                <c:manualLayout>
                  <c:x val="-3.0274930933162282E-2"/>
                  <c:y val="1.28949065119277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227-4243-83B0-11F5086CF6A1}"/>
                </c:ext>
              </c:extLst>
            </c:dLbl>
            <c:dLbl>
              <c:idx val="16"/>
              <c:layout>
                <c:manualLayout>
                  <c:x val="-4.2553648856348908E-2"/>
                  <c:y val="-1.9342359767891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1B-4083-8C14-F9ADCFE4D658}"/>
                </c:ext>
              </c:extLst>
            </c:dLbl>
            <c:dLbl>
              <c:idx val="17"/>
              <c:layout>
                <c:manualLayout>
                  <c:x val="-5.1676767697295255E-2"/>
                  <c:y val="-3.1911808826655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42-42C2-8556-7CF6A8949DEF}"/>
                </c:ext>
              </c:extLst>
            </c:dLbl>
            <c:dLbl>
              <c:idx val="18"/>
              <c:layout>
                <c:manualLayout>
                  <c:x val="-3.3610241627084751E-2"/>
                  <c:y val="-3.829417059198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42-42C2-8556-7CF6A8949DEF}"/>
                </c:ext>
              </c:extLst>
            </c:dLbl>
            <c:dLbl>
              <c:idx val="19"/>
              <c:layout>
                <c:manualLayout>
                  <c:x val="-3.9705712751382412E-3"/>
                  <c:y val="-3.829417059198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42-42C2-8556-7CF6A8949DEF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HISTORICO!$D$17:$D$27</c:f>
              <c:numCache>
                <c:formatCode>#,##0</c:formatCode>
                <c:ptCount val="11"/>
                <c:pt idx="0">
                  <c:v>364932</c:v>
                </c:pt>
                <c:pt idx="1">
                  <c:v>388071</c:v>
                </c:pt>
                <c:pt idx="2">
                  <c:v>348460</c:v>
                </c:pt>
                <c:pt idx="3">
                  <c:v>341851</c:v>
                </c:pt>
                <c:pt idx="4">
                  <c:v>261798</c:v>
                </c:pt>
                <c:pt idx="5">
                  <c:v>181251</c:v>
                </c:pt>
                <c:pt idx="6">
                  <c:v>157284</c:v>
                </c:pt>
                <c:pt idx="7">
                  <c:v>258166</c:v>
                </c:pt>
                <c:pt idx="8">
                  <c:v>259326</c:v>
                </c:pt>
                <c:pt idx="9">
                  <c:v>248013</c:v>
                </c:pt>
                <c:pt idx="10">
                  <c:v>208270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227-4243-83B0-11F5086CF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184832"/>
        <c:axId val="124183296"/>
      </c:lineChart>
      <c:catAx>
        <c:axId val="12413900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anose="020B0602020104020603" pitchFamily="34" charset="0"/>
              </a:defRPr>
            </a:pPr>
            <a:endParaRPr lang="pt-BR"/>
          </a:p>
        </c:txPr>
        <c:crossAx val="124140544"/>
        <c:crosses val="autoZero"/>
        <c:auto val="1"/>
        <c:lblAlgn val="ctr"/>
        <c:lblOffset val="200"/>
        <c:noMultiLvlLbl val="0"/>
      </c:catAx>
      <c:valAx>
        <c:axId val="124140544"/>
        <c:scaling>
          <c:orientation val="minMax"/>
          <c:max val="400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24139008"/>
        <c:crosses val="autoZero"/>
        <c:crossBetween val="between"/>
        <c:majorUnit val="30000"/>
      </c:valAx>
      <c:valAx>
        <c:axId val="12418329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24184832"/>
        <c:crosses val="max"/>
        <c:crossBetween val="between"/>
      </c:valAx>
      <c:catAx>
        <c:axId val="124184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18329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2.3522575793132942E-2"/>
          <c:y val="0.79676851475406041"/>
          <c:w val="0.24060337868394469"/>
          <c:h val="8.030908128936548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8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191" footer="0.3149606200000019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</xdr:row>
      <xdr:rowOff>32805</xdr:rowOff>
    </xdr:from>
    <xdr:to>
      <xdr:col>15</xdr:col>
      <xdr:colOff>457200</xdr:colOff>
      <xdr:row>22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142874</xdr:colOff>
      <xdr:row>2</xdr:row>
      <xdr:rowOff>114300</xdr:rowOff>
    </xdr:from>
    <xdr:to>
      <xdr:col>17</xdr:col>
      <xdr:colOff>22860</xdr:colOff>
      <xdr:row>21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16"/>
    </row>
    <row r="3" spans="1:6" ht="15" thickBot="1" x14ac:dyDescent="0.35"/>
    <row r="4" spans="1:6" s="25" customFormat="1" ht="30" customHeight="1" thickBot="1" x14ac:dyDescent="0.35">
      <c r="B4" s="58" t="s">
        <v>19</v>
      </c>
      <c r="C4" s="59"/>
      <c r="D4" s="60"/>
      <c r="F4" s="26"/>
    </row>
    <row r="5" spans="1:6" ht="18.600000000000001" thickTop="1" x14ac:dyDescent="0.35">
      <c r="A5" s="3"/>
      <c r="B5" s="29" t="s">
        <v>2</v>
      </c>
      <c r="C5" s="30" t="s">
        <v>18</v>
      </c>
      <c r="D5" s="31" t="s">
        <v>3</v>
      </c>
    </row>
    <row r="6" spans="1:6" ht="15.6" x14ac:dyDescent="0.3">
      <c r="B6" s="10" t="s">
        <v>4</v>
      </c>
      <c r="C6" s="17">
        <v>10599.99</v>
      </c>
      <c r="D6" s="18">
        <v>27781</v>
      </c>
    </row>
    <row r="7" spans="1:6" ht="15.6" x14ac:dyDescent="0.3">
      <c r="B7" s="5" t="s">
        <v>5</v>
      </c>
      <c r="C7" s="6">
        <v>11426.28</v>
      </c>
      <c r="D7" s="7">
        <v>30386</v>
      </c>
    </row>
    <row r="8" spans="1:6" ht="15.6" x14ac:dyDescent="0.3">
      <c r="B8" s="10" t="s">
        <v>6</v>
      </c>
      <c r="C8" s="17">
        <v>12814.47</v>
      </c>
      <c r="D8" s="18">
        <v>33255</v>
      </c>
    </row>
    <row r="9" spans="1:6" ht="15.6" x14ac:dyDescent="0.3">
      <c r="B9" s="5" t="s">
        <v>7</v>
      </c>
      <c r="C9" s="6">
        <v>12929.2</v>
      </c>
      <c r="D9" s="7">
        <v>30794</v>
      </c>
    </row>
    <row r="10" spans="1:6" ht="15.6" x14ac:dyDescent="0.3">
      <c r="B10" s="10" t="s">
        <v>8</v>
      </c>
      <c r="C10" s="17">
        <v>9301.4</v>
      </c>
      <c r="D10" s="18">
        <v>23759</v>
      </c>
    </row>
    <row r="11" spans="1:6" ht="15.6" x14ac:dyDescent="0.3">
      <c r="B11" s="5" t="s">
        <v>9</v>
      </c>
      <c r="C11" s="6">
        <v>9833.1200000000008</v>
      </c>
      <c r="D11" s="7">
        <v>25120</v>
      </c>
    </row>
    <row r="12" spans="1:6" ht="15.6" x14ac:dyDescent="0.3">
      <c r="B12" s="10" t="s">
        <v>10</v>
      </c>
      <c r="C12" s="17">
        <v>12525.37</v>
      </c>
      <c r="D12" s="18">
        <v>32496</v>
      </c>
    </row>
    <row r="13" spans="1:6" ht="15.6" x14ac:dyDescent="0.3">
      <c r="B13" s="5" t="s">
        <v>11</v>
      </c>
      <c r="C13" s="6">
        <v>14226.1</v>
      </c>
      <c r="D13" s="7">
        <v>38733</v>
      </c>
    </row>
    <row r="14" spans="1:6" ht="15.6" x14ac:dyDescent="0.3">
      <c r="B14" s="10" t="s">
        <v>12</v>
      </c>
      <c r="C14" s="17">
        <v>11886.88</v>
      </c>
      <c r="D14" s="18">
        <v>30101</v>
      </c>
    </row>
    <row r="15" spans="1:6" ht="15.6" x14ac:dyDescent="0.3">
      <c r="B15" s="5" t="s">
        <v>13</v>
      </c>
      <c r="C15" s="8">
        <v>9687.32</v>
      </c>
      <c r="D15" s="9">
        <v>24696</v>
      </c>
    </row>
    <row r="16" spans="1:6" ht="15.6" x14ac:dyDescent="0.3">
      <c r="B16" s="10" t="s">
        <v>14</v>
      </c>
      <c r="C16" s="11">
        <v>10997.33</v>
      </c>
      <c r="D16" s="12">
        <v>27769</v>
      </c>
    </row>
    <row r="17" spans="2:4" ht="15.6" x14ac:dyDescent="0.3">
      <c r="B17" s="5" t="s">
        <v>15</v>
      </c>
      <c r="C17" s="8">
        <v>14226.1</v>
      </c>
      <c r="D17" s="9">
        <v>32760</v>
      </c>
    </row>
    <row r="18" spans="2:4" ht="16.2" thickBot="1" x14ac:dyDescent="0.35">
      <c r="B18" s="19" t="s">
        <v>16</v>
      </c>
      <c r="C18" s="20">
        <f>SUM(C6:C17)</f>
        <v>140453.56</v>
      </c>
      <c r="D18" s="21">
        <f>SUM(D6:D17)</f>
        <v>357650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8"/>
  <sheetViews>
    <sheetView workbookViewId="0"/>
  </sheetViews>
  <sheetFormatPr defaultRowHeight="14.4" x14ac:dyDescent="0.3"/>
  <cols>
    <col min="1" max="1" width="23.33203125" customWidth="1"/>
    <col min="2" max="2" width="22.109375" customWidth="1"/>
    <col min="3" max="3" width="23.44140625" customWidth="1"/>
    <col min="4" max="4" width="26.44140625" bestFit="1" customWidth="1"/>
  </cols>
  <sheetData>
    <row r="1" spans="1:4" ht="15.6" x14ac:dyDescent="0.3">
      <c r="A1" s="25"/>
    </row>
    <row r="3" spans="1:4" ht="15" thickBot="1" x14ac:dyDescent="0.35"/>
    <row r="4" spans="1:4" ht="21.6" thickBot="1" x14ac:dyDescent="0.35">
      <c r="A4" s="25"/>
      <c r="B4" s="58" t="s">
        <v>19</v>
      </c>
      <c r="C4" s="59"/>
      <c r="D4" s="60"/>
    </row>
    <row r="5" spans="1:4" ht="18.600000000000001" thickTop="1" x14ac:dyDescent="0.35">
      <c r="B5" s="29" t="s">
        <v>2</v>
      </c>
      <c r="C5" s="30" t="s">
        <v>18</v>
      </c>
      <c r="D5" s="31" t="s">
        <v>3</v>
      </c>
    </row>
    <row r="6" spans="1:4" ht="15.6" x14ac:dyDescent="0.3">
      <c r="B6" s="10" t="s">
        <v>4</v>
      </c>
      <c r="C6" s="17">
        <v>12188.37</v>
      </c>
      <c r="D6" s="18">
        <f>12656+1161</f>
        <v>13817</v>
      </c>
    </row>
    <row r="7" spans="1:4" ht="15.6" x14ac:dyDescent="0.3">
      <c r="B7" s="5" t="s">
        <v>5</v>
      </c>
      <c r="C7" s="8">
        <v>10506.62</v>
      </c>
      <c r="D7" s="9">
        <f>13035+1041</f>
        <v>14076</v>
      </c>
    </row>
    <row r="8" spans="1:4" ht="15.6" x14ac:dyDescent="0.3">
      <c r="B8" s="10" t="s">
        <v>6</v>
      </c>
      <c r="C8" s="17">
        <v>10311.74</v>
      </c>
      <c r="D8" s="18">
        <f>11230+950</f>
        <v>12180</v>
      </c>
    </row>
    <row r="9" spans="1:4" ht="15.6" x14ac:dyDescent="0.3">
      <c r="B9" s="5" t="s">
        <v>7</v>
      </c>
      <c r="C9" s="6">
        <v>10988.94</v>
      </c>
      <c r="D9" s="7">
        <f>12709+1199</f>
        <v>13908</v>
      </c>
    </row>
    <row r="10" spans="1:4" ht="15.6" x14ac:dyDescent="0.3">
      <c r="B10" s="10" t="s">
        <v>8</v>
      </c>
      <c r="C10" s="17">
        <v>9638.4599999999991</v>
      </c>
      <c r="D10" s="18">
        <f>11905+1000</f>
        <v>12905</v>
      </c>
    </row>
    <row r="11" spans="1:4" ht="15.6" x14ac:dyDescent="0.3">
      <c r="B11" s="5" t="s">
        <v>9</v>
      </c>
      <c r="C11" s="35">
        <v>9643.7199999999993</v>
      </c>
      <c r="D11" s="7">
        <f>972+11339</f>
        <v>12311</v>
      </c>
    </row>
    <row r="12" spans="1:4" ht="15.6" x14ac:dyDescent="0.3">
      <c r="B12" s="10" t="s">
        <v>10</v>
      </c>
      <c r="C12" s="17">
        <v>10050.61</v>
      </c>
      <c r="D12" s="18">
        <f>971+ 11534</f>
        <v>12505</v>
      </c>
    </row>
    <row r="13" spans="1:4" ht="15.6" x14ac:dyDescent="0.3">
      <c r="B13" s="5" t="s">
        <v>11</v>
      </c>
      <c r="C13" s="6">
        <v>11009.16</v>
      </c>
      <c r="D13" s="7">
        <f>985+11699</f>
        <v>12684</v>
      </c>
    </row>
    <row r="14" spans="1:4" ht="15.6" x14ac:dyDescent="0.3">
      <c r="B14" s="10" t="s">
        <v>12</v>
      </c>
      <c r="C14" s="17">
        <v>13096.95</v>
      </c>
      <c r="D14" s="18">
        <f>1149+12992</f>
        <v>14141</v>
      </c>
    </row>
    <row r="15" spans="1:4" ht="15.6" x14ac:dyDescent="0.3">
      <c r="B15" s="5" t="s">
        <v>13</v>
      </c>
      <c r="C15" s="8">
        <v>11812.21</v>
      </c>
      <c r="D15" s="9">
        <f>11007+1006</f>
        <v>12013</v>
      </c>
    </row>
    <row r="16" spans="1:4" ht="15.6" x14ac:dyDescent="0.3">
      <c r="B16" s="10" t="s">
        <v>14</v>
      </c>
      <c r="C16" s="11">
        <v>12305.2</v>
      </c>
      <c r="D16" s="12">
        <f>12068+1006</f>
        <v>13074</v>
      </c>
    </row>
    <row r="17" spans="2:4" ht="15.6" x14ac:dyDescent="0.3">
      <c r="B17" s="5" t="s">
        <v>15</v>
      </c>
      <c r="C17" s="8">
        <v>13605.95</v>
      </c>
      <c r="D17" s="9">
        <f>12569+1101</f>
        <v>13670</v>
      </c>
    </row>
    <row r="18" spans="2:4" ht="16.2" thickBot="1" x14ac:dyDescent="0.35">
      <c r="B18" s="13" t="s">
        <v>16</v>
      </c>
      <c r="C18" s="14">
        <f>SUM(C6:C17)</f>
        <v>135157.93</v>
      </c>
      <c r="D18" s="15">
        <f>SUM(D6:D17)</f>
        <v>157284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8"/>
  <sheetViews>
    <sheetView workbookViewId="0"/>
  </sheetViews>
  <sheetFormatPr defaultRowHeight="14.4" x14ac:dyDescent="0.3"/>
  <cols>
    <col min="1" max="1" width="23.33203125" customWidth="1"/>
    <col min="2" max="2" width="22.109375" customWidth="1"/>
    <col min="3" max="3" width="23.44140625" customWidth="1"/>
    <col min="4" max="4" width="26.44140625" bestFit="1" customWidth="1"/>
  </cols>
  <sheetData>
    <row r="1" spans="1:4" ht="15.6" x14ac:dyDescent="0.3">
      <c r="A1" s="25"/>
    </row>
    <row r="3" spans="1:4" ht="15" thickBot="1" x14ac:dyDescent="0.35"/>
    <row r="4" spans="1:4" ht="21.6" thickBot="1" x14ac:dyDescent="0.35">
      <c r="A4" s="25"/>
      <c r="B4" s="58" t="s">
        <v>19</v>
      </c>
      <c r="C4" s="59"/>
      <c r="D4" s="60"/>
    </row>
    <row r="5" spans="1:4" ht="18.600000000000001" thickTop="1" x14ac:dyDescent="0.35">
      <c r="B5" s="29" t="s">
        <v>2</v>
      </c>
      <c r="C5" s="30" t="s">
        <v>18</v>
      </c>
      <c r="D5" s="31" t="s">
        <v>3</v>
      </c>
    </row>
    <row r="6" spans="1:4" ht="15.6" x14ac:dyDescent="0.3">
      <c r="B6" s="10" t="s">
        <v>4</v>
      </c>
      <c r="C6" s="17">
        <v>18482.849999999999</v>
      </c>
      <c r="D6" s="18">
        <f>14788+1505</f>
        <v>16293</v>
      </c>
    </row>
    <row r="7" spans="1:4" ht="15.6" x14ac:dyDescent="0.3">
      <c r="B7" s="5" t="s">
        <v>5</v>
      </c>
      <c r="C7" s="8">
        <v>22072.75</v>
      </c>
      <c r="D7" s="9">
        <f>19362+1593</f>
        <v>20955</v>
      </c>
    </row>
    <row r="8" spans="1:4" ht="15.6" x14ac:dyDescent="0.3">
      <c r="B8" s="10" t="s">
        <v>6</v>
      </c>
      <c r="C8" s="17">
        <v>21923.13</v>
      </c>
      <c r="D8" s="18">
        <f>17651+1675</f>
        <v>19326</v>
      </c>
    </row>
    <row r="9" spans="1:4" ht="15.6" x14ac:dyDescent="0.3">
      <c r="B9" s="5" t="s">
        <v>7</v>
      </c>
      <c r="C9" s="6">
        <v>23693.88</v>
      </c>
      <c r="D9" s="7">
        <f>1793+18814</f>
        <v>20607</v>
      </c>
    </row>
    <row r="10" spans="1:4" ht="15.6" x14ac:dyDescent="0.3">
      <c r="B10" s="10" t="s">
        <v>8</v>
      </c>
      <c r="C10" s="17">
        <v>15352.81</v>
      </c>
      <c r="D10" s="18">
        <f>1299+15408</f>
        <v>16707</v>
      </c>
    </row>
    <row r="11" spans="1:4" ht="15.6" x14ac:dyDescent="0.3">
      <c r="B11" s="5" t="s">
        <v>9</v>
      </c>
      <c r="C11" s="35">
        <v>18516.599999999999</v>
      </c>
      <c r="D11" s="7">
        <f>1978+20614</f>
        <v>22592</v>
      </c>
    </row>
    <row r="12" spans="1:4" ht="15.6" x14ac:dyDescent="0.3">
      <c r="B12" s="10" t="s">
        <v>10</v>
      </c>
      <c r="C12" s="17">
        <v>23579.57</v>
      </c>
      <c r="D12" s="18">
        <f>2426+27295</f>
        <v>29721</v>
      </c>
    </row>
    <row r="13" spans="1:4" ht="15.6" x14ac:dyDescent="0.3">
      <c r="B13" s="5" t="s">
        <v>11</v>
      </c>
      <c r="C13" s="6">
        <v>19249.89</v>
      </c>
      <c r="D13" s="7">
        <f>2177+23988</f>
        <v>26165</v>
      </c>
    </row>
    <row r="14" spans="1:4" ht="15.6" x14ac:dyDescent="0.3">
      <c r="B14" s="10" t="s">
        <v>12</v>
      </c>
      <c r="C14" s="17">
        <v>18728.310000000001</v>
      </c>
      <c r="D14" s="18">
        <f>2181+23722</f>
        <v>25903</v>
      </c>
    </row>
    <row r="15" spans="1:4" ht="15.6" x14ac:dyDescent="0.3">
      <c r="B15" s="5" t="s">
        <v>13</v>
      </c>
      <c r="C15" s="8">
        <v>14720.96</v>
      </c>
      <c r="D15" s="9">
        <f>1674+19974</f>
        <v>21648</v>
      </c>
    </row>
    <row r="16" spans="1:4" ht="15.6" x14ac:dyDescent="0.3">
      <c r="B16" s="10" t="s">
        <v>14</v>
      </c>
      <c r="C16" s="11">
        <v>13026.83</v>
      </c>
      <c r="D16" s="12">
        <f>1336+18233</f>
        <v>19569</v>
      </c>
    </row>
    <row r="17" spans="2:4" ht="15.6" x14ac:dyDescent="0.3">
      <c r="B17" s="5" t="s">
        <v>15</v>
      </c>
      <c r="C17" s="8">
        <v>13181.53</v>
      </c>
      <c r="D17" s="9">
        <f>1324+17356</f>
        <v>18680</v>
      </c>
    </row>
    <row r="18" spans="2:4" ht="16.2" thickBot="1" x14ac:dyDescent="0.35">
      <c r="B18" s="13" t="s">
        <v>16</v>
      </c>
      <c r="C18" s="14">
        <f>SUM(C6:C17)</f>
        <v>222529.10999999996</v>
      </c>
      <c r="D18" s="15">
        <f>SUM(D6:D17)</f>
        <v>258166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8"/>
  <sheetViews>
    <sheetView workbookViewId="0">
      <selection activeCell="D22" sqref="D22"/>
    </sheetView>
  </sheetViews>
  <sheetFormatPr defaultRowHeight="14.4" x14ac:dyDescent="0.3"/>
  <cols>
    <col min="1" max="1" width="23.33203125" customWidth="1"/>
    <col min="2" max="2" width="22.109375" customWidth="1"/>
    <col min="3" max="3" width="23.44140625" customWidth="1"/>
    <col min="4" max="4" width="26.44140625" bestFit="1" customWidth="1"/>
  </cols>
  <sheetData>
    <row r="1" spans="1:4" ht="15.6" x14ac:dyDescent="0.3">
      <c r="A1" s="25"/>
    </row>
    <row r="3" spans="1:4" ht="15" thickBot="1" x14ac:dyDescent="0.35"/>
    <row r="4" spans="1:4" ht="21.6" thickBot="1" x14ac:dyDescent="0.35">
      <c r="A4" s="25"/>
      <c r="B4" s="58" t="s">
        <v>19</v>
      </c>
      <c r="C4" s="59"/>
      <c r="D4" s="60"/>
    </row>
    <row r="5" spans="1:4" ht="18.600000000000001" thickTop="1" x14ac:dyDescent="0.35">
      <c r="B5" s="29" t="s">
        <v>2</v>
      </c>
      <c r="C5" s="30" t="s">
        <v>18</v>
      </c>
      <c r="D5" s="31" t="s">
        <v>3</v>
      </c>
    </row>
    <row r="6" spans="1:4" ht="15.6" x14ac:dyDescent="0.3">
      <c r="B6" s="10" t="s">
        <v>4</v>
      </c>
      <c r="C6" s="17">
        <v>14141.51</v>
      </c>
      <c r="D6" s="18">
        <f>1387+18560</f>
        <v>19947</v>
      </c>
    </row>
    <row r="7" spans="1:4" ht="15.6" x14ac:dyDescent="0.3">
      <c r="B7" s="5" t="s">
        <v>5</v>
      </c>
      <c r="C7" s="8">
        <v>15959.23</v>
      </c>
      <c r="D7" s="9">
        <f>1587+22347</f>
        <v>23934</v>
      </c>
    </row>
    <row r="8" spans="1:4" ht="15.6" x14ac:dyDescent="0.3">
      <c r="B8" s="10" t="s">
        <v>6</v>
      </c>
      <c r="C8" s="17">
        <v>15412.74</v>
      </c>
      <c r="D8" s="18">
        <f>1424+18706</f>
        <v>20130</v>
      </c>
    </row>
    <row r="9" spans="1:4" ht="15.6" x14ac:dyDescent="0.3">
      <c r="B9" s="5" t="s">
        <v>7</v>
      </c>
      <c r="C9" s="6">
        <v>20423.509999999998</v>
      </c>
      <c r="D9" s="7">
        <f>1838+24859</f>
        <v>26697</v>
      </c>
    </row>
    <row r="10" spans="1:4" ht="15.6" x14ac:dyDescent="0.3">
      <c r="B10" s="10" t="s">
        <v>8</v>
      </c>
      <c r="C10" s="17">
        <v>12699.68</v>
      </c>
      <c r="D10" s="18">
        <f>1162+15825</f>
        <v>16987</v>
      </c>
    </row>
    <row r="11" spans="1:4" ht="15.6" x14ac:dyDescent="0.3">
      <c r="B11" s="5" t="s">
        <v>9</v>
      </c>
      <c r="C11" s="35">
        <v>13106.63</v>
      </c>
      <c r="D11" s="7">
        <f>1328+16420</f>
        <v>17748</v>
      </c>
    </row>
    <row r="12" spans="1:4" ht="15.6" x14ac:dyDescent="0.3">
      <c r="B12" s="10" t="s">
        <v>10</v>
      </c>
      <c r="C12" s="17">
        <v>15638.27</v>
      </c>
      <c r="D12" s="18">
        <f>1417+18914</f>
        <v>20331</v>
      </c>
    </row>
    <row r="13" spans="1:4" ht="15.6" x14ac:dyDescent="0.3">
      <c r="B13" s="5" t="s">
        <v>11</v>
      </c>
      <c r="C13" s="6">
        <v>22461.37</v>
      </c>
      <c r="D13" s="7">
        <f>2074+26032</f>
        <v>28106</v>
      </c>
    </row>
    <row r="14" spans="1:4" ht="15.6" x14ac:dyDescent="0.3">
      <c r="B14" s="10" t="s">
        <v>12</v>
      </c>
      <c r="C14" s="17">
        <v>20777.810000000001</v>
      </c>
      <c r="D14" s="18">
        <f>2019+23139</f>
        <v>25158</v>
      </c>
    </row>
    <row r="15" spans="1:4" ht="15.6" x14ac:dyDescent="0.3">
      <c r="B15" s="5" t="s">
        <v>13</v>
      </c>
      <c r="C15" s="8">
        <v>15412.07</v>
      </c>
      <c r="D15" s="9">
        <f>1686+20212</f>
        <v>21898</v>
      </c>
    </row>
    <row r="16" spans="1:4" ht="15.6" x14ac:dyDescent="0.3">
      <c r="B16" s="10" t="s">
        <v>14</v>
      </c>
      <c r="C16" s="11">
        <v>14055.7</v>
      </c>
      <c r="D16" s="12">
        <f>1447+17548</f>
        <v>18995</v>
      </c>
    </row>
    <row r="17" spans="2:4" ht="15.6" x14ac:dyDescent="0.3">
      <c r="B17" s="5" t="s">
        <v>15</v>
      </c>
      <c r="C17" s="8">
        <v>14222.14</v>
      </c>
      <c r="D17" s="9">
        <f>18042+1353</f>
        <v>19395</v>
      </c>
    </row>
    <row r="18" spans="2:4" ht="16.2" thickBot="1" x14ac:dyDescent="0.35">
      <c r="B18" s="13" t="s">
        <v>16</v>
      </c>
      <c r="C18" s="14">
        <f>SUM(C6:C17)</f>
        <v>194310.66000000003</v>
      </c>
      <c r="D18" s="15">
        <f>SUM(D6:D17)</f>
        <v>259326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DC8E-81FC-4AD4-96B2-DCA0BDA97238}">
  <dimension ref="A1:D18"/>
  <sheetViews>
    <sheetView zoomScale="110" zoomScaleNormal="110" workbookViewId="0">
      <selection activeCell="D17" sqref="C15:D17"/>
    </sheetView>
  </sheetViews>
  <sheetFormatPr defaultRowHeight="14.4" x14ac:dyDescent="0.3"/>
  <cols>
    <col min="1" max="1" width="23.33203125" customWidth="1"/>
    <col min="2" max="2" width="22.109375" customWidth="1"/>
    <col min="3" max="3" width="23.44140625" customWidth="1"/>
    <col min="4" max="4" width="26.44140625" bestFit="1" customWidth="1"/>
  </cols>
  <sheetData>
    <row r="1" spans="1:4" ht="15.6" x14ac:dyDescent="0.3">
      <c r="A1" s="25"/>
    </row>
    <row r="3" spans="1:4" ht="15" thickBot="1" x14ac:dyDescent="0.35"/>
    <row r="4" spans="1:4" ht="21.6" thickBot="1" x14ac:dyDescent="0.35">
      <c r="A4" s="25"/>
      <c r="B4" s="58" t="s">
        <v>19</v>
      </c>
      <c r="C4" s="59"/>
      <c r="D4" s="60"/>
    </row>
    <row r="5" spans="1:4" ht="18.600000000000001" thickTop="1" x14ac:dyDescent="0.35">
      <c r="B5" s="29" t="s">
        <v>2</v>
      </c>
      <c r="C5" s="30" t="s">
        <v>18</v>
      </c>
      <c r="D5" s="31" t="s">
        <v>3</v>
      </c>
    </row>
    <row r="6" spans="1:4" ht="15.6" x14ac:dyDescent="0.3">
      <c r="B6" s="10" t="s">
        <v>4</v>
      </c>
      <c r="C6" s="11">
        <v>14222.14</v>
      </c>
      <c r="D6" s="12">
        <f>1353+18042</f>
        <v>19395</v>
      </c>
    </row>
    <row r="7" spans="1:4" ht="15.6" x14ac:dyDescent="0.3">
      <c r="B7" s="5" t="s">
        <v>5</v>
      </c>
      <c r="C7" s="8">
        <v>15063.95</v>
      </c>
      <c r="D7" s="9">
        <f>1509+19898</f>
        <v>21407</v>
      </c>
    </row>
    <row r="8" spans="1:4" ht="15.6" x14ac:dyDescent="0.3">
      <c r="B8" s="10" t="s">
        <v>6</v>
      </c>
      <c r="C8" s="11">
        <v>14982.87</v>
      </c>
      <c r="D8" s="12">
        <f>1499+19836</f>
        <v>21335</v>
      </c>
    </row>
    <row r="9" spans="1:4" ht="15.6" x14ac:dyDescent="0.3">
      <c r="B9" s="5" t="s">
        <v>7</v>
      </c>
      <c r="C9" s="8">
        <v>16233.16</v>
      </c>
      <c r="D9" s="9">
        <f>1448+20379</f>
        <v>21827</v>
      </c>
    </row>
    <row r="10" spans="1:4" ht="15.6" x14ac:dyDescent="0.3">
      <c r="B10" s="10" t="s">
        <v>8</v>
      </c>
      <c r="C10" s="17">
        <v>14439.23</v>
      </c>
      <c r="D10" s="18">
        <f>1554+16647</f>
        <v>18201</v>
      </c>
    </row>
    <row r="11" spans="1:4" ht="15.6" x14ac:dyDescent="0.3">
      <c r="B11" s="5" t="s">
        <v>9</v>
      </c>
      <c r="C11" s="8">
        <v>15129.52</v>
      </c>
      <c r="D11" s="7">
        <f>1541+18051</f>
        <v>19592</v>
      </c>
    </row>
    <row r="12" spans="1:4" ht="15.6" x14ac:dyDescent="0.3">
      <c r="B12" s="10" t="s">
        <v>10</v>
      </c>
      <c r="C12" s="17">
        <v>15693.23</v>
      </c>
      <c r="D12" s="18">
        <f>1590+19486</f>
        <v>21076</v>
      </c>
    </row>
    <row r="13" spans="1:4" ht="15.6" x14ac:dyDescent="0.3">
      <c r="B13" s="5" t="s">
        <v>11</v>
      </c>
      <c r="C13" s="6">
        <v>22512.21</v>
      </c>
      <c r="D13" s="7">
        <f>2115+25913</f>
        <v>28028</v>
      </c>
    </row>
    <row r="14" spans="1:4" ht="15.6" x14ac:dyDescent="0.3">
      <c r="B14" s="10" t="s">
        <v>12</v>
      </c>
      <c r="C14" s="17">
        <v>17632.27</v>
      </c>
      <c r="D14" s="18">
        <f>1859+20496</f>
        <v>22355</v>
      </c>
    </row>
    <row r="15" spans="1:4" ht="15.6" x14ac:dyDescent="0.3">
      <c r="B15" s="5" t="s">
        <v>13</v>
      </c>
      <c r="C15" s="8">
        <v>15266.57</v>
      </c>
      <c r="D15" s="9">
        <v>17683</v>
      </c>
    </row>
    <row r="16" spans="1:4" ht="15.6" x14ac:dyDescent="0.3">
      <c r="B16" s="10" t="s">
        <v>14</v>
      </c>
      <c r="C16" s="11">
        <v>16332</v>
      </c>
      <c r="D16" s="12">
        <v>18787</v>
      </c>
    </row>
    <row r="17" spans="2:4" ht="15.6" x14ac:dyDescent="0.3">
      <c r="B17" s="5" t="s">
        <v>15</v>
      </c>
      <c r="C17" s="8">
        <v>14339.89</v>
      </c>
      <c r="D17" s="9">
        <v>18327</v>
      </c>
    </row>
    <row r="18" spans="2:4" ht="16.2" thickBot="1" x14ac:dyDescent="0.35">
      <c r="B18" s="13" t="s">
        <v>16</v>
      </c>
      <c r="C18" s="14">
        <f>SUM(C6:C17)</f>
        <v>191847.03999999998</v>
      </c>
      <c r="D18" s="15">
        <f>SUM(D6:D17)</f>
        <v>248013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28294-8647-48DF-987F-816E8D094482}">
  <dimension ref="A1:D18"/>
  <sheetViews>
    <sheetView zoomScale="110" zoomScaleNormal="110" workbookViewId="0">
      <selection activeCell="C17" sqref="C17:D17"/>
    </sheetView>
  </sheetViews>
  <sheetFormatPr defaultRowHeight="14.4" x14ac:dyDescent="0.3"/>
  <cols>
    <col min="1" max="1" width="23.33203125" customWidth="1"/>
    <col min="2" max="2" width="22.109375" customWidth="1"/>
    <col min="3" max="3" width="23.44140625" customWidth="1"/>
    <col min="4" max="4" width="26.44140625" bestFit="1" customWidth="1"/>
  </cols>
  <sheetData>
    <row r="1" spans="1:4" ht="15.6" x14ac:dyDescent="0.3">
      <c r="A1" s="25"/>
    </row>
    <row r="3" spans="1:4" ht="15" thickBot="1" x14ac:dyDescent="0.35"/>
    <row r="4" spans="1:4" ht="21.6" thickBot="1" x14ac:dyDescent="0.35">
      <c r="A4" s="25"/>
      <c r="B4" s="58" t="s">
        <v>19</v>
      </c>
      <c r="C4" s="59"/>
      <c r="D4" s="60"/>
    </row>
    <row r="5" spans="1:4" ht="18.600000000000001" thickTop="1" x14ac:dyDescent="0.35">
      <c r="B5" s="29" t="s">
        <v>2</v>
      </c>
      <c r="C5" s="30" t="s">
        <v>18</v>
      </c>
      <c r="D5" s="31" t="s">
        <v>3</v>
      </c>
    </row>
    <row r="6" spans="1:4" ht="15.6" x14ac:dyDescent="0.3">
      <c r="B6" s="61" t="s">
        <v>4</v>
      </c>
      <c r="C6" s="62">
        <v>13936.87</v>
      </c>
      <c r="D6" s="52">
        <v>17697</v>
      </c>
    </row>
    <row r="7" spans="1:4" ht="15.6" x14ac:dyDescent="0.3">
      <c r="B7" s="61" t="s">
        <v>5</v>
      </c>
      <c r="C7" s="62">
        <v>14724.9</v>
      </c>
      <c r="D7" s="52">
        <v>19502</v>
      </c>
    </row>
    <row r="8" spans="1:4" ht="15.6" x14ac:dyDescent="0.3">
      <c r="B8" s="61" t="s">
        <v>6</v>
      </c>
      <c r="C8" s="62">
        <v>14624.33</v>
      </c>
      <c r="D8" s="52">
        <v>19551</v>
      </c>
    </row>
    <row r="9" spans="1:4" ht="15.6" x14ac:dyDescent="0.3">
      <c r="B9" s="61" t="s">
        <v>7</v>
      </c>
      <c r="C9" s="62">
        <v>15118.02</v>
      </c>
      <c r="D9" s="52">
        <v>18775</v>
      </c>
    </row>
    <row r="10" spans="1:4" ht="15.6" x14ac:dyDescent="0.3">
      <c r="B10" s="61" t="s">
        <v>8</v>
      </c>
      <c r="C10" s="63">
        <v>13257.19</v>
      </c>
      <c r="D10" s="55">
        <v>15480</v>
      </c>
    </row>
    <row r="11" spans="1:4" ht="15.6" x14ac:dyDescent="0.3">
      <c r="B11" s="61" t="s">
        <v>9</v>
      </c>
      <c r="C11" s="62">
        <v>14000.39</v>
      </c>
      <c r="D11" s="55">
        <v>16348</v>
      </c>
    </row>
    <row r="12" spans="1:4" ht="15.6" x14ac:dyDescent="0.3">
      <c r="B12" s="61" t="s">
        <v>10</v>
      </c>
      <c r="C12" s="63">
        <v>14664.61</v>
      </c>
      <c r="D12" s="55">
        <v>17008</v>
      </c>
    </row>
    <row r="13" spans="1:4" ht="15.6" x14ac:dyDescent="0.3">
      <c r="B13" s="61" t="s">
        <v>11</v>
      </c>
      <c r="C13" s="63">
        <v>15480.17</v>
      </c>
      <c r="D13" s="55">
        <v>18828</v>
      </c>
    </row>
    <row r="14" spans="1:4" ht="15.6" x14ac:dyDescent="0.3">
      <c r="B14" s="61" t="s">
        <v>12</v>
      </c>
      <c r="C14" s="63">
        <v>15547.34</v>
      </c>
      <c r="D14" s="55">
        <v>17404</v>
      </c>
    </row>
    <row r="15" spans="1:4" ht="15.6" x14ac:dyDescent="0.3">
      <c r="B15" s="61" t="s">
        <v>13</v>
      </c>
      <c r="C15" s="62">
        <v>14570.38</v>
      </c>
      <c r="D15" s="52">
        <v>15441</v>
      </c>
    </row>
    <row r="16" spans="1:4" ht="15.6" x14ac:dyDescent="0.3">
      <c r="B16" s="61" t="s">
        <v>14</v>
      </c>
      <c r="C16" s="62">
        <v>14439.28</v>
      </c>
      <c r="D16" s="52">
        <v>16041</v>
      </c>
    </row>
    <row r="17" spans="2:4" ht="15.6" x14ac:dyDescent="0.3">
      <c r="B17" s="61" t="s">
        <v>15</v>
      </c>
      <c r="C17" s="62">
        <v>14915.1</v>
      </c>
      <c r="D17" s="52">
        <v>16195</v>
      </c>
    </row>
    <row r="18" spans="2:4" ht="16.2" thickBot="1" x14ac:dyDescent="0.35">
      <c r="B18" s="13" t="s">
        <v>16</v>
      </c>
      <c r="C18" s="14">
        <f>SUM(C6:C17)</f>
        <v>175278.58000000002</v>
      </c>
      <c r="D18" s="15">
        <f>SUM(D6:D17)</f>
        <v>208270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3EC19-5D77-4694-8C88-B9536C9425D5}">
  <dimension ref="A1:D18"/>
  <sheetViews>
    <sheetView zoomScale="110" zoomScaleNormal="110" workbookViewId="0">
      <selection activeCell="C6" sqref="C6:D6"/>
    </sheetView>
  </sheetViews>
  <sheetFormatPr defaultRowHeight="14.4" x14ac:dyDescent="0.3"/>
  <cols>
    <col min="1" max="1" width="23.33203125" customWidth="1"/>
    <col min="2" max="2" width="22.109375" customWidth="1"/>
    <col min="3" max="3" width="23.44140625" customWidth="1"/>
    <col min="4" max="4" width="26.44140625" bestFit="1" customWidth="1"/>
  </cols>
  <sheetData>
    <row r="1" spans="1:4" ht="15.6" x14ac:dyDescent="0.3">
      <c r="A1" s="25"/>
    </row>
    <row r="3" spans="1:4" ht="15" thickBot="1" x14ac:dyDescent="0.35"/>
    <row r="4" spans="1:4" ht="21.6" thickBot="1" x14ac:dyDescent="0.35">
      <c r="A4" s="25"/>
      <c r="B4" s="58" t="s">
        <v>19</v>
      </c>
      <c r="C4" s="59"/>
      <c r="D4" s="60"/>
    </row>
    <row r="5" spans="1:4" ht="18.600000000000001" thickTop="1" x14ac:dyDescent="0.35">
      <c r="B5" s="29" t="s">
        <v>2</v>
      </c>
      <c r="C5" s="30" t="s">
        <v>18</v>
      </c>
      <c r="D5" s="31" t="s">
        <v>3</v>
      </c>
    </row>
    <row r="6" spans="1:4" ht="15.6" x14ac:dyDescent="0.3">
      <c r="B6" s="61" t="s">
        <v>4</v>
      </c>
      <c r="C6" s="62">
        <v>20412.47</v>
      </c>
      <c r="D6" s="52">
        <v>21657</v>
      </c>
    </row>
    <row r="7" spans="1:4" ht="15.6" x14ac:dyDescent="0.3">
      <c r="B7" s="61" t="s">
        <v>5</v>
      </c>
      <c r="C7" s="62"/>
      <c r="D7" s="52"/>
    </row>
    <row r="8" spans="1:4" ht="15.6" x14ac:dyDescent="0.3">
      <c r="B8" s="61" t="s">
        <v>6</v>
      </c>
      <c r="C8" s="62"/>
      <c r="D8" s="52"/>
    </row>
    <row r="9" spans="1:4" ht="15.6" x14ac:dyDescent="0.3">
      <c r="B9" s="61" t="s">
        <v>7</v>
      </c>
      <c r="C9" s="62"/>
      <c r="D9" s="52"/>
    </row>
    <row r="10" spans="1:4" ht="15.6" x14ac:dyDescent="0.3">
      <c r="B10" s="61" t="s">
        <v>8</v>
      </c>
      <c r="C10" s="63"/>
      <c r="D10" s="55"/>
    </row>
    <row r="11" spans="1:4" ht="15.6" x14ac:dyDescent="0.3">
      <c r="B11" s="61" t="s">
        <v>9</v>
      </c>
      <c r="C11" s="62"/>
      <c r="D11" s="55"/>
    </row>
    <row r="12" spans="1:4" ht="15.6" x14ac:dyDescent="0.3">
      <c r="B12" s="61" t="s">
        <v>10</v>
      </c>
      <c r="C12" s="63"/>
      <c r="D12" s="55"/>
    </row>
    <row r="13" spans="1:4" ht="15.6" x14ac:dyDescent="0.3">
      <c r="B13" s="61" t="s">
        <v>11</v>
      </c>
      <c r="C13" s="63"/>
      <c r="D13" s="55"/>
    </row>
    <row r="14" spans="1:4" ht="15.6" x14ac:dyDescent="0.3">
      <c r="B14" s="61" t="s">
        <v>12</v>
      </c>
      <c r="C14" s="63"/>
      <c r="D14" s="55"/>
    </row>
    <row r="15" spans="1:4" ht="15.6" x14ac:dyDescent="0.3">
      <c r="B15" s="61" t="s">
        <v>13</v>
      </c>
      <c r="C15" s="62"/>
      <c r="D15" s="52"/>
    </row>
    <row r="16" spans="1:4" ht="15.6" x14ac:dyDescent="0.3">
      <c r="B16" s="61" t="s">
        <v>14</v>
      </c>
      <c r="C16" s="62"/>
      <c r="D16" s="52"/>
    </row>
    <row r="17" spans="2:4" ht="15.6" x14ac:dyDescent="0.3">
      <c r="B17" s="61" t="s">
        <v>15</v>
      </c>
      <c r="C17" s="62"/>
      <c r="D17" s="52"/>
    </row>
    <row r="18" spans="2:4" ht="16.2" thickBot="1" x14ac:dyDescent="0.35">
      <c r="B18" s="13" t="s">
        <v>16</v>
      </c>
      <c r="C18" s="14">
        <f>SUM(C6:C17)</f>
        <v>20412.47</v>
      </c>
      <c r="D18" s="15">
        <f>SUM(D6:D17)</f>
        <v>21657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"/>
  <sheetViews>
    <sheetView showGridLines="0" topLeftCell="E1" zoomScale="91" zoomScaleNormal="105" workbookViewId="0">
      <selection activeCell="C21" sqref="C21"/>
    </sheetView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A1" s="25" t="s">
        <v>21</v>
      </c>
      <c r="C1" s="16"/>
    </row>
    <row r="3" spans="1:6" ht="15" thickBot="1" x14ac:dyDescent="0.35"/>
    <row r="4" spans="1:6" s="25" customFormat="1" ht="30" customHeight="1" thickBot="1" x14ac:dyDescent="0.35">
      <c r="B4" s="58" t="s">
        <v>19</v>
      </c>
      <c r="C4" s="59"/>
      <c r="D4" s="60"/>
      <c r="F4" s="26"/>
    </row>
    <row r="5" spans="1:6" ht="18.600000000000001" thickTop="1" x14ac:dyDescent="0.35">
      <c r="A5" s="3"/>
      <c r="B5" s="29" t="s">
        <v>2</v>
      </c>
      <c r="C5" s="41" t="s">
        <v>18</v>
      </c>
      <c r="D5" s="31" t="s">
        <v>3</v>
      </c>
    </row>
    <row r="6" spans="1:6" ht="15.6" x14ac:dyDescent="0.3">
      <c r="B6" s="43">
        <v>45689</v>
      </c>
      <c r="C6" s="51">
        <v>14724.9</v>
      </c>
      <c r="D6" s="52">
        <v>19502</v>
      </c>
    </row>
    <row r="7" spans="1:6" ht="15.6" x14ac:dyDescent="0.3">
      <c r="B7" s="43">
        <v>45717</v>
      </c>
      <c r="C7" s="51">
        <v>14624.33</v>
      </c>
      <c r="D7" s="52">
        <v>19551</v>
      </c>
    </row>
    <row r="8" spans="1:6" ht="15.6" x14ac:dyDescent="0.3">
      <c r="B8" s="43">
        <v>45748</v>
      </c>
      <c r="C8" s="53">
        <v>15118.02</v>
      </c>
      <c r="D8" s="52">
        <v>18775</v>
      </c>
    </row>
    <row r="9" spans="1:6" ht="15.6" x14ac:dyDescent="0.3">
      <c r="B9" s="43">
        <v>45778</v>
      </c>
      <c r="C9" s="54">
        <v>13257.19</v>
      </c>
      <c r="D9" s="55">
        <v>15480</v>
      </c>
    </row>
    <row r="10" spans="1:6" ht="15.6" x14ac:dyDescent="0.3">
      <c r="B10" s="43">
        <v>45809</v>
      </c>
      <c r="C10" s="53">
        <v>14000.39</v>
      </c>
      <c r="D10" s="55">
        <v>16348</v>
      </c>
    </row>
    <row r="11" spans="1:6" ht="15.6" x14ac:dyDescent="0.3">
      <c r="B11" s="43">
        <v>45839</v>
      </c>
      <c r="C11" s="54">
        <v>14664.61</v>
      </c>
      <c r="D11" s="55">
        <v>17008</v>
      </c>
    </row>
    <row r="12" spans="1:6" ht="15.6" x14ac:dyDescent="0.3">
      <c r="B12" s="43">
        <v>45870</v>
      </c>
      <c r="C12" s="54">
        <v>15480.17</v>
      </c>
      <c r="D12" s="55">
        <v>18828</v>
      </c>
    </row>
    <row r="13" spans="1:6" ht="15.6" x14ac:dyDescent="0.3">
      <c r="B13" s="43">
        <v>45901</v>
      </c>
      <c r="C13" s="54">
        <v>15547.34</v>
      </c>
      <c r="D13" s="55">
        <v>17404</v>
      </c>
    </row>
    <row r="14" spans="1:6" ht="15.6" x14ac:dyDescent="0.3">
      <c r="B14" s="43">
        <v>45931</v>
      </c>
      <c r="C14" s="53">
        <v>14570.38</v>
      </c>
      <c r="D14" s="52">
        <v>15441</v>
      </c>
    </row>
    <row r="15" spans="1:6" ht="15.6" x14ac:dyDescent="0.3">
      <c r="B15" s="43">
        <v>45962</v>
      </c>
      <c r="C15" s="53">
        <v>14439.28</v>
      </c>
      <c r="D15" s="52">
        <v>16041</v>
      </c>
    </row>
    <row r="16" spans="1:6" ht="15.6" x14ac:dyDescent="0.3">
      <c r="B16" s="43">
        <v>45992</v>
      </c>
      <c r="C16" s="53">
        <v>14915.1</v>
      </c>
      <c r="D16" s="52">
        <v>16195</v>
      </c>
    </row>
    <row r="17" spans="2:4" ht="16.2" thickBot="1" x14ac:dyDescent="0.35">
      <c r="B17" s="44">
        <v>46023</v>
      </c>
      <c r="C17" s="56">
        <v>20412.47</v>
      </c>
      <c r="D17" s="57">
        <v>21657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showGridLines="0" tabSelected="1" topLeftCell="B1" zoomScale="99" zoomScaleNormal="110" workbookViewId="0">
      <selection activeCell="F24" sqref="F24"/>
    </sheetView>
  </sheetViews>
  <sheetFormatPr defaultColWidth="9.109375" defaultRowHeight="13.8" x14ac:dyDescent="0.25"/>
  <cols>
    <col min="1" max="1" width="23.33203125" style="1" customWidth="1"/>
    <col min="2" max="2" width="21.5546875" style="1" customWidth="1"/>
    <col min="3" max="3" width="21.88671875" style="1" customWidth="1"/>
    <col min="4" max="4" width="27.44140625" style="1" customWidth="1"/>
    <col min="5" max="6" width="22.6640625" style="1" customWidth="1"/>
    <col min="7" max="16384" width="9.109375" style="1"/>
  </cols>
  <sheetData>
    <row r="1" spans="1:6" s="25" customFormat="1" ht="15.6" x14ac:dyDescent="0.3">
      <c r="C1" s="16"/>
    </row>
    <row r="3" spans="1:6" ht="14.4" thickBot="1" x14ac:dyDescent="0.3">
      <c r="F3" s="2"/>
    </row>
    <row r="4" spans="1:6" s="25" customFormat="1" ht="30" customHeight="1" thickBot="1" x14ac:dyDescent="0.35">
      <c r="B4" s="58" t="s">
        <v>19</v>
      </c>
      <c r="C4" s="59"/>
      <c r="D4" s="60"/>
      <c r="F4" s="26"/>
    </row>
    <row r="5" spans="1:6" ht="19.2" thickTop="1" thickBot="1" x14ac:dyDescent="0.4">
      <c r="A5" s="3"/>
      <c r="B5" s="27" t="s">
        <v>0</v>
      </c>
      <c r="C5" s="45" t="s">
        <v>17</v>
      </c>
      <c r="D5" s="28" t="s">
        <v>1</v>
      </c>
    </row>
    <row r="6" spans="1:6" ht="15.6" x14ac:dyDescent="0.3">
      <c r="B6" s="37">
        <v>2004</v>
      </c>
      <c r="C6" s="39">
        <v>0</v>
      </c>
      <c r="D6" s="38">
        <v>0</v>
      </c>
    </row>
    <row r="7" spans="1:6" ht="15.6" x14ac:dyDescent="0.3">
      <c r="B7" s="5">
        <v>2005</v>
      </c>
      <c r="C7" s="46">
        <v>9748.1200000000008</v>
      </c>
      <c r="D7" s="7">
        <v>7237</v>
      </c>
    </row>
    <row r="8" spans="1:6" ht="15.6" x14ac:dyDescent="0.3">
      <c r="B8" s="10">
        <v>2006</v>
      </c>
      <c r="C8" s="47">
        <v>18364.79</v>
      </c>
      <c r="D8" s="18">
        <v>14649</v>
      </c>
    </row>
    <row r="9" spans="1:6" ht="15.6" x14ac:dyDescent="0.3">
      <c r="B9" s="5">
        <v>2007</v>
      </c>
      <c r="C9" s="46">
        <v>26822.86</v>
      </c>
      <c r="D9" s="7">
        <v>55508</v>
      </c>
    </row>
    <row r="10" spans="1:6" ht="15.6" x14ac:dyDescent="0.3">
      <c r="B10" s="10">
        <v>2008</v>
      </c>
      <c r="C10" s="47">
        <v>82605.179999999993</v>
      </c>
      <c r="D10" s="18">
        <v>233865</v>
      </c>
    </row>
    <row r="11" spans="1:6" ht="15.6" x14ac:dyDescent="0.3">
      <c r="B11" s="5">
        <v>2009</v>
      </c>
      <c r="C11" s="46">
        <v>83775.7</v>
      </c>
      <c r="D11" s="7">
        <v>241863</v>
      </c>
    </row>
    <row r="12" spans="1:6" ht="15.6" x14ac:dyDescent="0.3">
      <c r="B12" s="10">
        <v>2010</v>
      </c>
      <c r="C12" s="47">
        <v>85231.23</v>
      </c>
      <c r="D12" s="18">
        <v>249617</v>
      </c>
    </row>
    <row r="13" spans="1:6" ht="15.6" x14ac:dyDescent="0.3">
      <c r="B13" s="5">
        <v>2011</v>
      </c>
      <c r="C13" s="46">
        <v>106028.65</v>
      </c>
      <c r="D13" s="7">
        <v>280468</v>
      </c>
    </row>
    <row r="14" spans="1:6" ht="15.6" x14ac:dyDescent="0.3">
      <c r="B14" s="10">
        <v>2012</v>
      </c>
      <c r="C14" s="47">
        <f>'2012'!C18</f>
        <v>140453.56</v>
      </c>
      <c r="D14" s="18">
        <f>'2012'!D18</f>
        <v>357650</v>
      </c>
    </row>
    <row r="15" spans="1:6" ht="15.6" x14ac:dyDescent="0.3">
      <c r="B15" s="5">
        <v>2013</v>
      </c>
      <c r="C15" s="42">
        <f>'2013'!C18</f>
        <v>121239.5</v>
      </c>
      <c r="D15" s="9">
        <f>'2013'!D18</f>
        <v>353387</v>
      </c>
    </row>
    <row r="16" spans="1:6" ht="15.6" x14ac:dyDescent="0.3">
      <c r="B16" s="10">
        <v>2014</v>
      </c>
      <c r="C16" s="40">
        <f>'2014'!C18</f>
        <v>122885.06999999999</v>
      </c>
      <c r="D16" s="12">
        <f>'2014'!D18</f>
        <v>355159</v>
      </c>
    </row>
    <row r="17" spans="2:4" ht="15.6" x14ac:dyDescent="0.3">
      <c r="B17" s="5">
        <v>2015</v>
      </c>
      <c r="C17" s="42">
        <f>'2015'!C18</f>
        <v>217787.17</v>
      </c>
      <c r="D17" s="9">
        <f>'2015'!D18</f>
        <v>364932</v>
      </c>
    </row>
    <row r="18" spans="2:4" ht="15.6" x14ac:dyDescent="0.3">
      <c r="B18" s="10">
        <v>2016</v>
      </c>
      <c r="C18" s="47">
        <f>'2016'!C18</f>
        <v>253172.39</v>
      </c>
      <c r="D18" s="18">
        <f>'2016'!D18</f>
        <v>388071</v>
      </c>
    </row>
    <row r="19" spans="2:4" ht="15.6" x14ac:dyDescent="0.3">
      <c r="B19" s="5">
        <v>2017</v>
      </c>
      <c r="C19" s="46">
        <f>'2017'!C18</f>
        <v>206007.08000000002</v>
      </c>
      <c r="D19" s="7">
        <f>'2017'!D18</f>
        <v>348460</v>
      </c>
    </row>
    <row r="20" spans="2:4" ht="15.6" x14ac:dyDescent="0.3">
      <c r="B20" s="10">
        <v>2018</v>
      </c>
      <c r="C20" s="40">
        <f>'2018'!C18</f>
        <v>262426.15000000002</v>
      </c>
      <c r="D20" s="12">
        <f>'2018'!D18</f>
        <v>341851</v>
      </c>
    </row>
    <row r="21" spans="2:4" ht="15.6" x14ac:dyDescent="0.3">
      <c r="B21" s="5">
        <v>2019</v>
      </c>
      <c r="C21" s="42">
        <f>'2019'!C18</f>
        <v>203094.1</v>
      </c>
      <c r="D21" s="7">
        <f>'2019'!D18</f>
        <v>261798</v>
      </c>
    </row>
    <row r="22" spans="2:4" ht="15.6" x14ac:dyDescent="0.25">
      <c r="B22" s="36">
        <v>2020</v>
      </c>
      <c r="C22" s="40">
        <f>'2020'!C18</f>
        <v>148367.63999999998</v>
      </c>
      <c r="D22" s="12">
        <f>'2020'!D18</f>
        <v>181251</v>
      </c>
    </row>
    <row r="23" spans="2:4" ht="15.6" x14ac:dyDescent="0.3">
      <c r="B23" s="5">
        <v>2021</v>
      </c>
      <c r="C23" s="42">
        <f>'2021'!C18</f>
        <v>135157.93</v>
      </c>
      <c r="D23" s="7">
        <f>'2021'!D18</f>
        <v>157284</v>
      </c>
    </row>
    <row r="24" spans="2:4" ht="15.6" x14ac:dyDescent="0.25">
      <c r="B24" s="36">
        <v>2022</v>
      </c>
      <c r="C24" s="40">
        <f>'2022'!C18</f>
        <v>222529.10999999996</v>
      </c>
      <c r="D24" s="12">
        <f>'2022'!D18</f>
        <v>258166</v>
      </c>
    </row>
    <row r="25" spans="2:4" ht="15.6" x14ac:dyDescent="0.3">
      <c r="B25" s="5">
        <v>2023</v>
      </c>
      <c r="C25" s="42">
        <f>'2023'!C18</f>
        <v>194310.66000000003</v>
      </c>
      <c r="D25" s="7">
        <f>'2023'!D18</f>
        <v>259326</v>
      </c>
    </row>
    <row r="26" spans="2:4" ht="16.2" thickBot="1" x14ac:dyDescent="0.3">
      <c r="B26" s="48">
        <v>2024</v>
      </c>
      <c r="C26" s="49">
        <f>'2024'!C18</f>
        <v>191847.03999999998</v>
      </c>
      <c r="D26" s="50">
        <f>'2024'!D18</f>
        <v>248013</v>
      </c>
    </row>
    <row r="27" spans="2:4" ht="16.2" thickBot="1" x14ac:dyDescent="0.3">
      <c r="B27" s="48">
        <v>2025</v>
      </c>
      <c r="C27" s="49">
        <f>'2025'!C18</f>
        <v>175278.58000000002</v>
      </c>
      <c r="D27" s="50">
        <f>'2025'!D18</f>
        <v>208270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16"/>
    </row>
    <row r="3" spans="1:6" ht="15" thickBot="1" x14ac:dyDescent="0.35"/>
    <row r="4" spans="1:6" s="25" customFormat="1" ht="30" customHeight="1" thickBot="1" x14ac:dyDescent="0.35">
      <c r="B4" s="58" t="s">
        <v>19</v>
      </c>
      <c r="C4" s="59"/>
      <c r="D4" s="60"/>
      <c r="F4" s="26"/>
    </row>
    <row r="5" spans="1:6" ht="18.600000000000001" thickTop="1" x14ac:dyDescent="0.35">
      <c r="A5" s="3"/>
      <c r="B5" s="29" t="s">
        <v>2</v>
      </c>
      <c r="C5" s="30" t="s">
        <v>18</v>
      </c>
      <c r="D5" s="31" t="s">
        <v>3</v>
      </c>
    </row>
    <row r="6" spans="1:6" ht="15.6" x14ac:dyDescent="0.3">
      <c r="B6" s="10" t="s">
        <v>4</v>
      </c>
      <c r="C6" s="17">
        <v>15535.05</v>
      </c>
      <c r="D6" s="18">
        <v>33368</v>
      </c>
    </row>
    <row r="7" spans="1:6" ht="15.6" x14ac:dyDescent="0.3">
      <c r="B7" s="5" t="s">
        <v>5</v>
      </c>
      <c r="C7" s="6">
        <v>11131.12</v>
      </c>
      <c r="D7" s="7">
        <v>30148</v>
      </c>
    </row>
    <row r="8" spans="1:6" ht="15.6" x14ac:dyDescent="0.3">
      <c r="B8" s="10" t="s">
        <v>6</v>
      </c>
      <c r="C8" s="17">
        <v>9488.36</v>
      </c>
      <c r="D8" s="18">
        <v>29399</v>
      </c>
    </row>
    <row r="9" spans="1:6" ht="15.6" x14ac:dyDescent="0.3">
      <c r="B9" s="5" t="s">
        <v>7</v>
      </c>
      <c r="C9" s="6">
        <v>8320.2199999999993</v>
      </c>
      <c r="D9" s="7">
        <v>25925</v>
      </c>
    </row>
    <row r="10" spans="1:6" ht="15.6" x14ac:dyDescent="0.3">
      <c r="B10" s="10" t="s">
        <v>8</v>
      </c>
      <c r="C10" s="17">
        <v>7951.25</v>
      </c>
      <c r="D10" s="18">
        <v>24086</v>
      </c>
    </row>
    <row r="11" spans="1:6" ht="15.6" x14ac:dyDescent="0.3">
      <c r="B11" s="5" t="s">
        <v>9</v>
      </c>
      <c r="C11" s="6">
        <v>7755.23</v>
      </c>
      <c r="D11" s="7">
        <v>23941</v>
      </c>
    </row>
    <row r="12" spans="1:6" ht="15.6" x14ac:dyDescent="0.3">
      <c r="B12" s="10" t="s">
        <v>10</v>
      </c>
      <c r="C12" s="17">
        <v>8782.2999999999993</v>
      </c>
      <c r="D12" s="18">
        <v>27952</v>
      </c>
    </row>
    <row r="13" spans="1:6" ht="15.6" x14ac:dyDescent="0.3">
      <c r="B13" s="5" t="s">
        <v>11</v>
      </c>
      <c r="C13" s="6">
        <v>11913.69</v>
      </c>
      <c r="D13" s="7">
        <v>37744</v>
      </c>
    </row>
    <row r="14" spans="1:6" ht="15.6" x14ac:dyDescent="0.3">
      <c r="B14" s="10" t="s">
        <v>12</v>
      </c>
      <c r="C14" s="17">
        <v>12168.16</v>
      </c>
      <c r="D14" s="18">
        <v>40027</v>
      </c>
    </row>
    <row r="15" spans="1:6" ht="15.6" x14ac:dyDescent="0.3">
      <c r="B15" s="5" t="s">
        <v>13</v>
      </c>
      <c r="C15" s="8">
        <v>9233.86</v>
      </c>
      <c r="D15" s="9">
        <v>28506</v>
      </c>
    </row>
    <row r="16" spans="1:6" ht="15.6" x14ac:dyDescent="0.3">
      <c r="B16" s="10" t="s">
        <v>14</v>
      </c>
      <c r="C16" s="11">
        <v>9083.4699999999993</v>
      </c>
      <c r="D16" s="12">
        <v>26345</v>
      </c>
    </row>
    <row r="17" spans="2:4" ht="15.6" x14ac:dyDescent="0.3">
      <c r="B17" s="5" t="s">
        <v>15</v>
      </c>
      <c r="C17" s="8">
        <v>9876.7900000000009</v>
      </c>
      <c r="D17" s="9">
        <v>25946</v>
      </c>
    </row>
    <row r="18" spans="2:4" ht="16.2" thickBot="1" x14ac:dyDescent="0.35">
      <c r="B18" s="19" t="s">
        <v>16</v>
      </c>
      <c r="C18" s="20">
        <f>SUM(C6:C17)</f>
        <v>121239.5</v>
      </c>
      <c r="D18" s="21">
        <f>SUM(D6:D17)</f>
        <v>353387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16"/>
    </row>
    <row r="3" spans="1:6" ht="15" thickBot="1" x14ac:dyDescent="0.35"/>
    <row r="4" spans="1:6" s="25" customFormat="1" ht="30" customHeight="1" thickBot="1" x14ac:dyDescent="0.35">
      <c r="B4" s="58" t="s">
        <v>19</v>
      </c>
      <c r="C4" s="59"/>
      <c r="D4" s="60"/>
      <c r="F4" s="26"/>
    </row>
    <row r="5" spans="1:6" ht="18.600000000000001" thickTop="1" x14ac:dyDescent="0.35">
      <c r="A5" s="3"/>
      <c r="B5" s="29" t="s">
        <v>2</v>
      </c>
      <c r="C5" s="30" t="s">
        <v>18</v>
      </c>
      <c r="D5" s="31" t="s">
        <v>3</v>
      </c>
    </row>
    <row r="6" spans="1:6" ht="15.6" x14ac:dyDescent="0.3">
      <c r="B6" s="10" t="s">
        <v>4</v>
      </c>
      <c r="C6" s="17">
        <v>10456.459999999999</v>
      </c>
      <c r="D6" s="18">
        <v>29654</v>
      </c>
    </row>
    <row r="7" spans="1:6" ht="15.6" x14ac:dyDescent="0.3">
      <c r="B7" s="5" t="s">
        <v>5</v>
      </c>
      <c r="C7" s="6">
        <v>12628.18</v>
      </c>
      <c r="D7" s="7">
        <v>35813</v>
      </c>
    </row>
    <row r="8" spans="1:6" ht="15.6" x14ac:dyDescent="0.3">
      <c r="B8" s="10" t="s">
        <v>6</v>
      </c>
      <c r="C8" s="17">
        <v>10006.36</v>
      </c>
      <c r="D8" s="18">
        <v>31656</v>
      </c>
    </row>
    <row r="9" spans="1:6" ht="15.6" x14ac:dyDescent="0.3">
      <c r="B9" s="5" t="s">
        <v>7</v>
      </c>
      <c r="C9" s="6">
        <v>9652.48</v>
      </c>
      <c r="D9" s="7">
        <v>25719</v>
      </c>
    </row>
    <row r="10" spans="1:6" ht="15.6" x14ac:dyDescent="0.3">
      <c r="B10" s="10" t="s">
        <v>8</v>
      </c>
      <c r="C10" s="17">
        <v>9314.2199999999993</v>
      </c>
      <c r="D10" s="18">
        <v>25307</v>
      </c>
    </row>
    <row r="11" spans="1:6" ht="15.6" x14ac:dyDescent="0.3">
      <c r="B11" s="5" t="s">
        <v>9</v>
      </c>
      <c r="C11" s="6">
        <v>10529.68</v>
      </c>
      <c r="D11" s="7">
        <v>30267</v>
      </c>
    </row>
    <row r="12" spans="1:6" ht="15.6" x14ac:dyDescent="0.3">
      <c r="B12" s="10" t="s">
        <v>10</v>
      </c>
      <c r="C12" s="17">
        <v>10782.46</v>
      </c>
      <c r="D12" s="18">
        <v>32657</v>
      </c>
    </row>
    <row r="13" spans="1:6" ht="15.6" x14ac:dyDescent="0.3">
      <c r="B13" s="5" t="s">
        <v>11</v>
      </c>
      <c r="C13" s="6">
        <v>12114.35</v>
      </c>
      <c r="D13" s="7">
        <v>34823</v>
      </c>
    </row>
    <row r="14" spans="1:6" ht="15.6" x14ac:dyDescent="0.3">
      <c r="B14" s="10" t="s">
        <v>12</v>
      </c>
      <c r="C14" s="17">
        <v>10493.06</v>
      </c>
      <c r="D14" s="18">
        <v>31722</v>
      </c>
    </row>
    <row r="15" spans="1:6" ht="15.6" x14ac:dyDescent="0.3">
      <c r="B15" s="5" t="s">
        <v>13</v>
      </c>
      <c r="C15" s="8">
        <v>8869.93</v>
      </c>
      <c r="D15" s="9">
        <v>25122</v>
      </c>
    </row>
    <row r="16" spans="1:6" ht="15.6" x14ac:dyDescent="0.3">
      <c r="B16" s="10" t="s">
        <v>14</v>
      </c>
      <c r="C16" s="11">
        <v>9131.4500000000007</v>
      </c>
      <c r="D16" s="12">
        <v>26608</v>
      </c>
    </row>
    <row r="17" spans="2:4" ht="15.6" x14ac:dyDescent="0.3">
      <c r="B17" s="5" t="s">
        <v>15</v>
      </c>
      <c r="C17" s="8">
        <v>8906.44</v>
      </c>
      <c r="D17" s="9">
        <v>25811</v>
      </c>
    </row>
    <row r="18" spans="2:4" ht="16.2" thickBot="1" x14ac:dyDescent="0.35">
      <c r="B18" s="19" t="s">
        <v>16</v>
      </c>
      <c r="C18" s="20">
        <f>SUM(C6:C17)</f>
        <v>122885.06999999999</v>
      </c>
      <c r="D18" s="21">
        <f>SUM(D6:D17)</f>
        <v>355159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16"/>
    </row>
    <row r="3" spans="1:6" ht="15" thickBot="1" x14ac:dyDescent="0.35"/>
    <row r="4" spans="1:6" s="25" customFormat="1" ht="30" customHeight="1" thickBot="1" x14ac:dyDescent="0.35">
      <c r="B4" s="58" t="s">
        <v>19</v>
      </c>
      <c r="C4" s="59"/>
      <c r="D4" s="60"/>
      <c r="F4" s="26"/>
    </row>
    <row r="5" spans="1:6" ht="18.600000000000001" thickTop="1" x14ac:dyDescent="0.35">
      <c r="A5" s="3"/>
      <c r="B5" s="29" t="s">
        <v>2</v>
      </c>
      <c r="C5" s="30" t="s">
        <v>18</v>
      </c>
      <c r="D5" s="31" t="s">
        <v>3</v>
      </c>
    </row>
    <row r="6" spans="1:6" ht="15.6" x14ac:dyDescent="0.3">
      <c r="B6" s="10" t="s">
        <v>4</v>
      </c>
      <c r="C6" s="17">
        <v>12602.79</v>
      </c>
      <c r="D6" s="18">
        <v>30512</v>
      </c>
    </row>
    <row r="7" spans="1:6" ht="15.6" x14ac:dyDescent="0.3">
      <c r="B7" s="5" t="s">
        <v>5</v>
      </c>
      <c r="C7" s="6">
        <v>15697.24</v>
      </c>
      <c r="D7" s="7">
        <v>34335</v>
      </c>
    </row>
    <row r="8" spans="1:6" ht="15.6" x14ac:dyDescent="0.3">
      <c r="B8" s="10" t="s">
        <v>6</v>
      </c>
      <c r="C8" s="17">
        <v>15823.23</v>
      </c>
      <c r="D8" s="18">
        <v>32804</v>
      </c>
    </row>
    <row r="9" spans="1:6" ht="15.6" x14ac:dyDescent="0.3">
      <c r="B9" s="5" t="s">
        <v>7</v>
      </c>
      <c r="C9" s="6">
        <v>23171.5</v>
      </c>
      <c r="D9" s="7">
        <v>36945</v>
      </c>
    </row>
    <row r="10" spans="1:6" ht="15.6" x14ac:dyDescent="0.3">
      <c r="B10" s="10" t="s">
        <v>8</v>
      </c>
      <c r="C10" s="17">
        <v>19147.02</v>
      </c>
      <c r="D10" s="18">
        <v>30365</v>
      </c>
    </row>
    <row r="11" spans="1:6" ht="15.6" x14ac:dyDescent="0.3">
      <c r="B11" s="5" t="s">
        <v>9</v>
      </c>
      <c r="C11" s="6">
        <v>18247.78</v>
      </c>
      <c r="D11" s="7">
        <v>27905</v>
      </c>
    </row>
    <row r="12" spans="1:6" ht="15.6" x14ac:dyDescent="0.3">
      <c r="B12" s="10" t="s">
        <v>10</v>
      </c>
      <c r="C12" s="17">
        <v>21510.54</v>
      </c>
      <c r="D12" s="18">
        <v>33471</v>
      </c>
    </row>
    <row r="13" spans="1:6" ht="15.6" x14ac:dyDescent="0.3">
      <c r="B13" s="5" t="s">
        <v>11</v>
      </c>
      <c r="C13" s="6">
        <v>23065.25</v>
      </c>
      <c r="D13" s="7">
        <v>35355</v>
      </c>
    </row>
    <row r="14" spans="1:6" ht="15.6" x14ac:dyDescent="0.3">
      <c r="B14" s="10" t="s">
        <v>12</v>
      </c>
      <c r="C14" s="17">
        <v>16610.03</v>
      </c>
      <c r="D14" s="18">
        <v>25143</v>
      </c>
    </row>
    <row r="15" spans="1:6" ht="15.6" x14ac:dyDescent="0.3">
      <c r="B15" s="5" t="s">
        <v>13</v>
      </c>
      <c r="C15" s="8">
        <v>15485.69</v>
      </c>
      <c r="D15" s="9">
        <v>25365</v>
      </c>
    </row>
    <row r="16" spans="1:6" ht="15.6" x14ac:dyDescent="0.3">
      <c r="B16" s="10" t="s">
        <v>14</v>
      </c>
      <c r="C16" s="11">
        <v>18345.310000000001</v>
      </c>
      <c r="D16" s="12">
        <v>27257</v>
      </c>
    </row>
    <row r="17" spans="2:4" ht="15.6" x14ac:dyDescent="0.3">
      <c r="B17" s="5" t="s">
        <v>15</v>
      </c>
      <c r="C17" s="8">
        <v>18080.79</v>
      </c>
      <c r="D17" s="9">
        <v>25475</v>
      </c>
    </row>
    <row r="18" spans="2:4" ht="16.2" thickBot="1" x14ac:dyDescent="0.35">
      <c r="B18" s="19" t="s">
        <v>16</v>
      </c>
      <c r="C18" s="20">
        <f>SUM(C6:C17)</f>
        <v>217787.17</v>
      </c>
      <c r="D18" s="21">
        <f>SUM(D6:D17)</f>
        <v>364932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workbookViewId="0"/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16"/>
    </row>
    <row r="3" spans="1:6" ht="15" thickBot="1" x14ac:dyDescent="0.35"/>
    <row r="4" spans="1:6" s="25" customFormat="1" ht="30" customHeight="1" thickBot="1" x14ac:dyDescent="0.35">
      <c r="B4" s="58" t="s">
        <v>19</v>
      </c>
      <c r="C4" s="59"/>
      <c r="D4" s="60"/>
      <c r="F4" s="26"/>
    </row>
    <row r="5" spans="1:6" s="23" customFormat="1" ht="19.5" customHeight="1" thickTop="1" x14ac:dyDescent="0.3">
      <c r="A5" s="22"/>
      <c r="B5" s="32" t="s">
        <v>2</v>
      </c>
      <c r="C5" s="33" t="s">
        <v>18</v>
      </c>
      <c r="D5" s="34" t="s">
        <v>3</v>
      </c>
    </row>
    <row r="6" spans="1:6" ht="18" x14ac:dyDescent="0.35">
      <c r="A6" s="3"/>
      <c r="B6" s="10" t="s">
        <v>4</v>
      </c>
      <c r="C6" s="17">
        <v>22456.26</v>
      </c>
      <c r="D6" s="18">
        <v>32049</v>
      </c>
    </row>
    <row r="7" spans="1:6" ht="15.6" x14ac:dyDescent="0.3">
      <c r="B7" s="5" t="s">
        <v>5</v>
      </c>
      <c r="C7" s="6">
        <v>23582.6</v>
      </c>
      <c r="D7" s="7">
        <v>33967</v>
      </c>
    </row>
    <row r="8" spans="1:6" ht="15.6" x14ac:dyDescent="0.3">
      <c r="B8" s="10" t="s">
        <v>6</v>
      </c>
      <c r="C8" s="17">
        <v>25685.32</v>
      </c>
      <c r="D8" s="18">
        <v>37356</v>
      </c>
    </row>
    <row r="9" spans="1:6" ht="15.6" x14ac:dyDescent="0.3">
      <c r="B9" s="5" t="s">
        <v>7</v>
      </c>
      <c r="C9" s="6">
        <v>23309.57</v>
      </c>
      <c r="D9" s="7">
        <v>32023</v>
      </c>
    </row>
    <row r="10" spans="1:6" ht="15.6" x14ac:dyDescent="0.3">
      <c r="B10" s="10" t="s">
        <v>8</v>
      </c>
      <c r="C10" s="17">
        <v>19488.09</v>
      </c>
      <c r="D10" s="18">
        <v>31058</v>
      </c>
    </row>
    <row r="11" spans="1:6" ht="15.6" x14ac:dyDescent="0.3">
      <c r="B11" s="5" t="s">
        <v>9</v>
      </c>
      <c r="C11" s="6">
        <v>21942.5</v>
      </c>
      <c r="D11" s="7">
        <v>33965</v>
      </c>
    </row>
    <row r="12" spans="1:6" ht="15.6" x14ac:dyDescent="0.3">
      <c r="B12" s="10" t="s">
        <v>10</v>
      </c>
      <c r="C12" s="17">
        <v>27371.95</v>
      </c>
      <c r="D12" s="18">
        <v>43098</v>
      </c>
    </row>
    <row r="13" spans="1:6" ht="15.6" x14ac:dyDescent="0.3">
      <c r="B13" s="5" t="s">
        <v>11</v>
      </c>
      <c r="C13" s="6">
        <v>21803.88</v>
      </c>
      <c r="D13" s="7">
        <v>36239</v>
      </c>
    </row>
    <row r="14" spans="1:6" ht="15.6" x14ac:dyDescent="0.3">
      <c r="B14" s="10" t="s">
        <v>12</v>
      </c>
      <c r="C14" s="17">
        <v>19198.03</v>
      </c>
      <c r="D14" s="18">
        <v>30096</v>
      </c>
    </row>
    <row r="15" spans="1:6" ht="15.6" x14ac:dyDescent="0.3">
      <c r="B15" s="5" t="s">
        <v>13</v>
      </c>
      <c r="C15" s="8">
        <v>16949.43</v>
      </c>
      <c r="D15" s="9">
        <v>27609</v>
      </c>
    </row>
    <row r="16" spans="1:6" ht="15.6" x14ac:dyDescent="0.3">
      <c r="B16" s="10" t="s">
        <v>14</v>
      </c>
      <c r="C16" s="11">
        <v>15365.15</v>
      </c>
      <c r="D16" s="12">
        <v>24640</v>
      </c>
    </row>
    <row r="17" spans="2:4" ht="15.6" x14ac:dyDescent="0.3">
      <c r="B17" s="5" t="s">
        <v>15</v>
      </c>
      <c r="C17" s="8">
        <v>16019.61</v>
      </c>
      <c r="D17" s="9">
        <v>25971</v>
      </c>
    </row>
    <row r="18" spans="2:4" ht="16.2" thickBot="1" x14ac:dyDescent="0.35">
      <c r="B18" s="13" t="s">
        <v>16</v>
      </c>
      <c r="C18" s="14">
        <f>SUM(C6:C17)</f>
        <v>253172.39</v>
      </c>
      <c r="D18" s="15">
        <f>SUM(D6:D17)</f>
        <v>388071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8"/>
  <sheetViews>
    <sheetView workbookViewId="0"/>
  </sheetViews>
  <sheetFormatPr defaultColWidth="9.109375"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2:6" s="25" customFormat="1" ht="15.6" x14ac:dyDescent="0.3">
      <c r="C1" s="16"/>
    </row>
    <row r="3" spans="2:6" ht="15" thickBot="1" x14ac:dyDescent="0.35"/>
    <row r="4" spans="2:6" s="25" customFormat="1" ht="30" customHeight="1" thickBot="1" x14ac:dyDescent="0.35">
      <c r="B4" s="58" t="s">
        <v>19</v>
      </c>
      <c r="C4" s="59"/>
      <c r="D4" s="60"/>
      <c r="F4" s="26"/>
    </row>
    <row r="5" spans="2:6" ht="18.600000000000001" thickTop="1" x14ac:dyDescent="0.35">
      <c r="B5" s="29" t="s">
        <v>2</v>
      </c>
      <c r="C5" s="30" t="s">
        <v>18</v>
      </c>
      <c r="D5" s="31" t="s">
        <v>3</v>
      </c>
    </row>
    <row r="6" spans="2:6" ht="15.6" x14ac:dyDescent="0.3">
      <c r="B6" s="10" t="s">
        <v>4</v>
      </c>
      <c r="C6" s="17">
        <v>17115.27</v>
      </c>
      <c r="D6" s="18">
        <v>31527</v>
      </c>
    </row>
    <row r="7" spans="2:6" ht="15.6" x14ac:dyDescent="0.3">
      <c r="B7" s="5" t="s">
        <v>5</v>
      </c>
      <c r="C7" s="6">
        <v>17756.68</v>
      </c>
      <c r="D7" s="7">
        <v>33243</v>
      </c>
    </row>
    <row r="8" spans="2:6" ht="15.6" x14ac:dyDescent="0.3">
      <c r="B8" s="10" t="s">
        <v>6</v>
      </c>
      <c r="C8" s="17">
        <v>16608.32</v>
      </c>
      <c r="D8" s="18">
        <v>30247</v>
      </c>
    </row>
    <row r="9" spans="2:6" ht="15.6" x14ac:dyDescent="0.3">
      <c r="B9" s="5" t="s">
        <v>7</v>
      </c>
      <c r="C9" s="6">
        <v>18489.7</v>
      </c>
      <c r="D9" s="7">
        <v>31857</v>
      </c>
    </row>
    <row r="10" spans="2:6" ht="15.6" x14ac:dyDescent="0.3">
      <c r="B10" s="10" t="s">
        <v>8</v>
      </c>
      <c r="C10" s="17">
        <v>15041.61</v>
      </c>
      <c r="D10" s="18">
        <v>24710</v>
      </c>
    </row>
    <row r="11" spans="2:6" ht="15.6" x14ac:dyDescent="0.3">
      <c r="B11" s="5" t="s">
        <v>9</v>
      </c>
      <c r="C11" s="6">
        <v>17773.78</v>
      </c>
      <c r="D11" s="7">
        <v>26885</v>
      </c>
    </row>
    <row r="12" spans="2:6" ht="15.6" x14ac:dyDescent="0.3">
      <c r="B12" s="10" t="s">
        <v>10</v>
      </c>
      <c r="C12" s="17">
        <v>19464.150000000001</v>
      </c>
      <c r="D12" s="18">
        <v>34233</v>
      </c>
    </row>
    <row r="13" spans="2:6" ht="15.6" x14ac:dyDescent="0.3">
      <c r="B13" s="5" t="s">
        <v>11</v>
      </c>
      <c r="C13" s="16">
        <v>18257.810000000001</v>
      </c>
      <c r="D13" s="7">
        <v>29877</v>
      </c>
    </row>
    <row r="14" spans="2:6" ht="15.6" x14ac:dyDescent="0.3">
      <c r="B14" s="10" t="s">
        <v>12</v>
      </c>
      <c r="C14" s="17">
        <v>18814.66</v>
      </c>
      <c r="D14" s="18">
        <v>31217</v>
      </c>
    </row>
    <row r="15" spans="2:6" ht="15.6" x14ac:dyDescent="0.3">
      <c r="B15" s="5" t="s">
        <v>13</v>
      </c>
      <c r="C15" s="8">
        <v>15514.93</v>
      </c>
      <c r="D15" s="9">
        <v>25903</v>
      </c>
    </row>
    <row r="16" spans="2:6" ht="15.6" x14ac:dyDescent="0.3">
      <c r="B16" s="10" t="s">
        <v>14</v>
      </c>
      <c r="C16" s="11">
        <v>15356.73</v>
      </c>
      <c r="D16" s="12">
        <v>24285</v>
      </c>
    </row>
    <row r="17" spans="2:4" ht="15.6" x14ac:dyDescent="0.3">
      <c r="B17" s="5" t="s">
        <v>15</v>
      </c>
      <c r="C17" s="8">
        <v>15813.44</v>
      </c>
      <c r="D17" s="9">
        <v>24476</v>
      </c>
    </row>
    <row r="18" spans="2:4" ht="16.2" thickBot="1" x14ac:dyDescent="0.35">
      <c r="B18" s="13" t="s">
        <v>16</v>
      </c>
      <c r="C18" s="14">
        <f>SUM(C6:C17)</f>
        <v>206007.08000000002</v>
      </c>
      <c r="D18" s="15">
        <f>SUM(D6:D17)</f>
        <v>348460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workbookViewId="0"/>
  </sheetViews>
  <sheetFormatPr defaultColWidth="9.109375"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16"/>
    </row>
    <row r="3" spans="1:6" ht="15" thickBot="1" x14ac:dyDescent="0.35"/>
    <row r="4" spans="1:6" s="25" customFormat="1" ht="30" customHeight="1" thickBot="1" x14ac:dyDescent="0.35">
      <c r="B4" s="58" t="s">
        <v>19</v>
      </c>
      <c r="C4" s="59"/>
      <c r="D4" s="60"/>
      <c r="F4" s="26"/>
    </row>
    <row r="5" spans="1:6" ht="18.600000000000001" thickTop="1" x14ac:dyDescent="0.35">
      <c r="B5" s="29" t="s">
        <v>2</v>
      </c>
      <c r="C5" s="30" t="s">
        <v>18</v>
      </c>
      <c r="D5" s="31" t="s">
        <v>3</v>
      </c>
    </row>
    <row r="6" spans="1:6" ht="15.6" x14ac:dyDescent="0.3">
      <c r="B6" s="10" t="s">
        <v>4</v>
      </c>
      <c r="C6" s="17">
        <v>18106.580000000002</v>
      </c>
      <c r="D6" s="18">
        <v>27719</v>
      </c>
    </row>
    <row r="7" spans="1:6" ht="15.6" x14ac:dyDescent="0.3">
      <c r="A7" s="24"/>
      <c r="B7" s="5" t="s">
        <v>5</v>
      </c>
      <c r="C7" s="6">
        <v>21031.62</v>
      </c>
      <c r="D7" s="7">
        <v>28922</v>
      </c>
    </row>
    <row r="8" spans="1:6" ht="15.6" x14ac:dyDescent="0.3">
      <c r="A8" s="24"/>
      <c r="B8" s="10" t="s">
        <v>6</v>
      </c>
      <c r="C8" s="17">
        <v>18834.68</v>
      </c>
      <c r="D8" s="18">
        <v>25934</v>
      </c>
    </row>
    <row r="9" spans="1:6" ht="15.6" x14ac:dyDescent="0.3">
      <c r="A9" s="24"/>
      <c r="B9" s="5" t="s">
        <v>7</v>
      </c>
      <c r="C9" s="6">
        <v>20674</v>
      </c>
      <c r="D9" s="7">
        <v>27259</v>
      </c>
    </row>
    <row r="10" spans="1:6" ht="15.6" x14ac:dyDescent="0.3">
      <c r="A10" s="24"/>
      <c r="B10" s="10" t="s">
        <v>8</v>
      </c>
      <c r="C10" s="17">
        <v>19846.55</v>
      </c>
      <c r="D10" s="18">
        <v>27258</v>
      </c>
    </row>
    <row r="11" spans="1:6" ht="15.6" x14ac:dyDescent="0.3">
      <c r="A11" s="24"/>
      <c r="B11" s="5" t="s">
        <v>9</v>
      </c>
      <c r="C11" s="6">
        <v>17648.240000000002</v>
      </c>
      <c r="D11" s="7">
        <v>22933</v>
      </c>
    </row>
    <row r="12" spans="1:6" ht="15.6" x14ac:dyDescent="0.3">
      <c r="A12" s="24"/>
      <c r="B12" s="10" t="s">
        <v>10</v>
      </c>
      <c r="C12" s="17">
        <v>30872.35</v>
      </c>
      <c r="D12" s="18">
        <v>35891</v>
      </c>
    </row>
    <row r="13" spans="1:6" ht="15.6" x14ac:dyDescent="0.3">
      <c r="A13" s="24"/>
      <c r="B13" s="5" t="s">
        <v>11</v>
      </c>
      <c r="C13" s="6">
        <v>29147.41</v>
      </c>
      <c r="D13" s="7">
        <v>37667</v>
      </c>
    </row>
    <row r="14" spans="1:6" ht="15.6" x14ac:dyDescent="0.3">
      <c r="A14" s="24"/>
      <c r="B14" s="10" t="s">
        <v>12</v>
      </c>
      <c r="C14" s="17">
        <v>27954.81</v>
      </c>
      <c r="D14" s="18">
        <v>34561</v>
      </c>
    </row>
    <row r="15" spans="1:6" ht="15.6" x14ac:dyDescent="0.3">
      <c r="A15" s="24"/>
      <c r="B15" s="5" t="s">
        <v>13</v>
      </c>
      <c r="C15" s="6">
        <v>19262.23</v>
      </c>
      <c r="D15" s="7">
        <v>22987</v>
      </c>
    </row>
    <row r="16" spans="1:6" ht="15.6" x14ac:dyDescent="0.3">
      <c r="A16" s="24"/>
      <c r="B16" s="10" t="s">
        <v>14</v>
      </c>
      <c r="C16" s="17">
        <v>19352.46</v>
      </c>
      <c r="D16" s="18">
        <v>23285</v>
      </c>
    </row>
    <row r="17" spans="1:4" ht="15.6" x14ac:dyDescent="0.3">
      <c r="A17" s="24"/>
      <c r="B17" s="5" t="s">
        <v>15</v>
      </c>
      <c r="C17" s="6">
        <v>19695.22</v>
      </c>
      <c r="D17" s="7">
        <f>25479+1956</f>
        <v>27435</v>
      </c>
    </row>
    <row r="18" spans="1:4" ht="16.2" thickBot="1" x14ac:dyDescent="0.35">
      <c r="B18" s="13" t="s">
        <v>16</v>
      </c>
      <c r="C18" s="14">
        <f>SUM(C6:C17)</f>
        <v>262426.15000000002</v>
      </c>
      <c r="D18" s="15">
        <f>SUM(D6:D17)</f>
        <v>341851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18"/>
  <sheetViews>
    <sheetView workbookViewId="0"/>
  </sheetViews>
  <sheetFormatPr defaultColWidth="9.109375"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2:6" s="25" customFormat="1" ht="15.6" x14ac:dyDescent="0.3">
      <c r="C1" s="16"/>
    </row>
    <row r="3" spans="2:6" ht="15" thickBot="1" x14ac:dyDescent="0.35"/>
    <row r="4" spans="2:6" s="25" customFormat="1" ht="30" customHeight="1" thickBot="1" x14ac:dyDescent="0.35">
      <c r="B4" s="58" t="s">
        <v>19</v>
      </c>
      <c r="C4" s="59"/>
      <c r="D4" s="60"/>
      <c r="F4" s="26"/>
    </row>
    <row r="5" spans="2:6" ht="18.600000000000001" thickTop="1" x14ac:dyDescent="0.35">
      <c r="B5" s="29" t="s">
        <v>2</v>
      </c>
      <c r="C5" s="30" t="s">
        <v>18</v>
      </c>
      <c r="D5" s="31" t="s">
        <v>3</v>
      </c>
    </row>
    <row r="6" spans="2:6" ht="15.6" x14ac:dyDescent="0.3">
      <c r="B6" s="10" t="s">
        <v>4</v>
      </c>
      <c r="C6" s="17">
        <v>20221.580000000002</v>
      </c>
      <c r="D6" s="18">
        <f>24150+1975</f>
        <v>26125</v>
      </c>
    </row>
    <row r="7" spans="2:6" ht="15.6" x14ac:dyDescent="0.3">
      <c r="B7" s="5" t="s">
        <v>5</v>
      </c>
      <c r="C7" s="8">
        <v>27866.01</v>
      </c>
      <c r="D7" s="9">
        <f>33536+2852</f>
        <v>36388</v>
      </c>
    </row>
    <row r="8" spans="2:6" ht="15.6" x14ac:dyDescent="0.3">
      <c r="B8" s="10" t="s">
        <v>6</v>
      </c>
      <c r="C8" s="17">
        <v>24628.77</v>
      </c>
      <c r="D8" s="18">
        <v>30126</v>
      </c>
    </row>
    <row r="9" spans="2:6" ht="15.6" x14ac:dyDescent="0.3">
      <c r="B9" s="5" t="s">
        <v>7</v>
      </c>
      <c r="C9" s="6">
        <v>16301.69</v>
      </c>
      <c r="D9" s="7">
        <v>18537</v>
      </c>
    </row>
    <row r="10" spans="2:6" ht="15.6" x14ac:dyDescent="0.3">
      <c r="B10" s="10" t="s">
        <v>8</v>
      </c>
      <c r="C10" s="17">
        <v>15126.12</v>
      </c>
      <c r="D10" s="18">
        <v>17416</v>
      </c>
    </row>
    <row r="11" spans="2:6" ht="15.6" x14ac:dyDescent="0.3">
      <c r="B11" s="5" t="s">
        <v>9</v>
      </c>
      <c r="C11" s="6">
        <v>14919.34</v>
      </c>
      <c r="D11" s="7">
        <v>17171</v>
      </c>
    </row>
    <row r="12" spans="2:6" ht="15.6" x14ac:dyDescent="0.3">
      <c r="B12" s="10" t="s">
        <v>10</v>
      </c>
      <c r="C12" s="17" t="s">
        <v>20</v>
      </c>
      <c r="D12" s="18">
        <f>15588+1424</f>
        <v>17012</v>
      </c>
    </row>
    <row r="13" spans="2:6" ht="15.6" x14ac:dyDescent="0.3">
      <c r="B13" s="5" t="s">
        <v>11</v>
      </c>
      <c r="C13" s="6">
        <v>21606.97</v>
      </c>
      <c r="D13" s="7">
        <f>2376+25046</f>
        <v>27422</v>
      </c>
    </row>
    <row r="14" spans="2:6" ht="15.6" x14ac:dyDescent="0.3">
      <c r="B14" s="10" t="s">
        <v>12</v>
      </c>
      <c r="C14" s="17">
        <v>21030.46</v>
      </c>
      <c r="D14" s="18">
        <f>2032+23234</f>
        <v>25266</v>
      </c>
    </row>
    <row r="15" spans="2:6" ht="15.6" x14ac:dyDescent="0.3">
      <c r="B15" s="5" t="s">
        <v>13</v>
      </c>
      <c r="C15" s="8">
        <v>14072.07</v>
      </c>
      <c r="D15" s="9">
        <f>13966+1270</f>
        <v>15236</v>
      </c>
    </row>
    <row r="16" spans="2:6" ht="15.6" x14ac:dyDescent="0.3">
      <c r="B16" s="10" t="s">
        <v>14</v>
      </c>
      <c r="C16" s="11">
        <v>12723.36</v>
      </c>
      <c r="D16" s="12">
        <f>13073+1192</f>
        <v>14265</v>
      </c>
    </row>
    <row r="17" spans="2:4" ht="15.6" x14ac:dyDescent="0.3">
      <c r="B17" s="5" t="s">
        <v>15</v>
      </c>
      <c r="C17" s="8">
        <v>14597.73</v>
      </c>
      <c r="D17" s="9">
        <f>15547+1287</f>
        <v>16834</v>
      </c>
    </row>
    <row r="18" spans="2:4" ht="16.2" thickBot="1" x14ac:dyDescent="0.35">
      <c r="B18" s="13" t="s">
        <v>16</v>
      </c>
      <c r="C18" s="14">
        <f>SUM(C6:C17)</f>
        <v>203094.1</v>
      </c>
      <c r="D18" s="15">
        <f>SUM(D6:D17)</f>
        <v>261798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8"/>
  <sheetViews>
    <sheetView workbookViewId="0"/>
  </sheetViews>
  <sheetFormatPr defaultRowHeight="14.4" x14ac:dyDescent="0.3"/>
  <cols>
    <col min="1" max="1" width="23.33203125" customWidth="1"/>
    <col min="2" max="2" width="22.109375" customWidth="1"/>
    <col min="3" max="3" width="23.44140625" customWidth="1"/>
    <col min="4" max="4" width="26.44140625" bestFit="1" customWidth="1"/>
  </cols>
  <sheetData>
    <row r="1" spans="1:4" ht="15.6" x14ac:dyDescent="0.3">
      <c r="A1" s="25"/>
    </row>
    <row r="3" spans="1:4" ht="15" thickBot="1" x14ac:dyDescent="0.35"/>
    <row r="4" spans="1:4" ht="21.6" thickBot="1" x14ac:dyDescent="0.35">
      <c r="A4" s="25"/>
      <c r="B4" s="58" t="s">
        <v>19</v>
      </c>
      <c r="C4" s="59"/>
      <c r="D4" s="60"/>
    </row>
    <row r="5" spans="1:4" ht="18.600000000000001" thickTop="1" x14ac:dyDescent="0.35">
      <c r="B5" s="29" t="s">
        <v>2</v>
      </c>
      <c r="C5" s="30" t="s">
        <v>18</v>
      </c>
      <c r="D5" s="31" t="s">
        <v>3</v>
      </c>
    </row>
    <row r="6" spans="1:4" ht="15.6" x14ac:dyDescent="0.3">
      <c r="B6" s="10" t="s">
        <v>4</v>
      </c>
      <c r="C6" s="17">
        <v>15982.8</v>
      </c>
      <c r="D6" s="18">
        <f>18185+1613</f>
        <v>19798</v>
      </c>
    </row>
    <row r="7" spans="1:4" ht="15.6" x14ac:dyDescent="0.3">
      <c r="B7" s="5" t="s">
        <v>5</v>
      </c>
      <c r="C7" s="8">
        <v>17601.189999999999</v>
      </c>
      <c r="D7" s="9">
        <f>21687+1794</f>
        <v>23481</v>
      </c>
    </row>
    <row r="8" spans="1:4" ht="15.6" x14ac:dyDescent="0.3">
      <c r="B8" s="10" t="s">
        <v>6</v>
      </c>
      <c r="C8" s="17">
        <v>15597.58</v>
      </c>
      <c r="D8" s="18">
        <f>18900+1585</f>
        <v>20485</v>
      </c>
    </row>
    <row r="9" spans="1:4" ht="15.6" x14ac:dyDescent="0.3">
      <c r="B9" s="5" t="s">
        <v>7</v>
      </c>
      <c r="C9" s="6">
        <v>15357.38</v>
      </c>
      <c r="D9" s="7">
        <f>17464+1500</f>
        <v>18964</v>
      </c>
    </row>
    <row r="10" spans="1:4" ht="15.6" x14ac:dyDescent="0.3">
      <c r="B10" s="10" t="s">
        <v>8</v>
      </c>
      <c r="C10" s="17">
        <v>11063.01</v>
      </c>
      <c r="D10" s="18">
        <f>11558+1034</f>
        <v>12592</v>
      </c>
    </row>
    <row r="11" spans="1:4" ht="15.6" x14ac:dyDescent="0.3">
      <c r="B11" s="5" t="s">
        <v>9</v>
      </c>
      <c r="C11" s="35">
        <v>10573.01</v>
      </c>
      <c r="D11" s="7">
        <f>11465+990</f>
        <v>12455</v>
      </c>
    </row>
    <row r="12" spans="1:4" ht="15.6" x14ac:dyDescent="0.3">
      <c r="B12" s="10" t="s">
        <v>10</v>
      </c>
      <c r="C12" s="17">
        <v>10818.62</v>
      </c>
      <c r="D12" s="18">
        <f>11665+1068</f>
        <v>12733</v>
      </c>
    </row>
    <row r="13" spans="1:4" ht="15.6" x14ac:dyDescent="0.3">
      <c r="B13" s="5" t="s">
        <v>11</v>
      </c>
      <c r="C13" s="6">
        <v>11751.54</v>
      </c>
      <c r="D13" s="7">
        <f>13002+1157</f>
        <v>14159</v>
      </c>
    </row>
    <row r="14" spans="1:4" ht="15.6" x14ac:dyDescent="0.3">
      <c r="B14" s="10" t="s">
        <v>12</v>
      </c>
      <c r="C14" s="17">
        <v>10176.75</v>
      </c>
      <c r="D14" s="18">
        <f>10411+982</f>
        <v>11393</v>
      </c>
    </row>
    <row r="15" spans="1:4" ht="15.6" x14ac:dyDescent="0.3">
      <c r="B15" s="5" t="s">
        <v>13</v>
      </c>
      <c r="C15" s="8">
        <v>10691.15</v>
      </c>
      <c r="D15" s="9">
        <f>10765+983</f>
        <v>11748</v>
      </c>
    </row>
    <row r="16" spans="1:4" ht="15.6" x14ac:dyDescent="0.3">
      <c r="B16" s="10" t="s">
        <v>14</v>
      </c>
      <c r="C16" s="11">
        <v>10441.76</v>
      </c>
      <c r="D16" s="12">
        <f>10546+944</f>
        <v>11490</v>
      </c>
    </row>
    <row r="17" spans="2:4" ht="15.6" x14ac:dyDescent="0.3">
      <c r="B17" s="5" t="s">
        <v>15</v>
      </c>
      <c r="C17" s="8">
        <v>8312.85</v>
      </c>
      <c r="D17" s="9">
        <f>10979+974</f>
        <v>11953</v>
      </c>
    </row>
    <row r="18" spans="2:4" ht="16.2" thickBot="1" x14ac:dyDescent="0.35">
      <c r="B18" s="13" t="s">
        <v>16</v>
      </c>
      <c r="C18" s="14">
        <f>SUM(C6:C17)</f>
        <v>148367.63999999998</v>
      </c>
      <c r="D18" s="15">
        <f>SUM(D6:D17)</f>
        <v>181251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2026-01-20T02:06:14Z</dcterms:modified>
</cp:coreProperties>
</file>