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LTA\"/>
    </mc:Choice>
  </mc:AlternateContent>
  <xr:revisionPtr revIDLastSave="0" documentId="13_ncr:1_{E276C5B6-ED07-42E3-8E1F-A2D5193D832C}" xr6:coauthVersionLast="47" xr6:coauthVersionMax="47" xr10:uidLastSave="{00000000-0000-0000-0000-000000000000}"/>
  <bookViews>
    <workbookView xWindow="-108" yWindow="-108" windowWidth="23256" windowHeight="12456" firstSheet="10" activeTab="16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6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2026" sheetId="17" r:id="rId15"/>
    <sheet name="GRAFICO" sheetId="9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D18" i="17"/>
  <c r="C18" i="17"/>
  <c r="C25" i="1"/>
  <c r="D26" i="1"/>
  <c r="C26" i="1"/>
  <c r="C18" i="16"/>
  <c r="D18" i="16"/>
  <c r="D13" i="15"/>
  <c r="D12" i="15"/>
  <c r="D10" i="15"/>
  <c r="D11" i="15"/>
  <c r="D9" i="15"/>
  <c r="D8" i="15"/>
  <c r="D7" i="15"/>
  <c r="D6" i="15"/>
  <c r="D14" i="14"/>
  <c r="D17" i="14"/>
  <c r="C18" i="15"/>
  <c r="D16" i="14"/>
  <c r="D15" i="14"/>
  <c r="D12" i="14"/>
  <c r="D13" i="14"/>
  <c r="D11" i="14"/>
  <c r="D10" i="14"/>
  <c r="D9" i="14"/>
  <c r="D17" i="12"/>
  <c r="D6" i="13"/>
  <c r="D7" i="13"/>
  <c r="D8" i="13"/>
  <c r="D9" i="13"/>
  <c r="D10" i="13"/>
  <c r="D11" i="13"/>
  <c r="D12" i="13"/>
  <c r="D13" i="13"/>
  <c r="D14" i="13"/>
  <c r="D15" i="13"/>
  <c r="D16" i="13"/>
  <c r="D17" i="13"/>
  <c r="D8" i="14"/>
  <c r="D7" i="14"/>
  <c r="D6" i="14"/>
  <c r="C18" i="14"/>
  <c r="D18" i="15" l="1"/>
  <c r="D18" i="14"/>
  <c r="D25" i="1" s="1"/>
  <c r="C18" i="13" l="1"/>
  <c r="C24" i="1" s="1"/>
  <c r="D18" i="13" l="1"/>
  <c r="D24" i="1" s="1"/>
  <c r="D16" i="12"/>
  <c r="D15" i="12"/>
  <c r="D14" i="12"/>
  <c r="D13" i="12"/>
  <c r="D12" i="12"/>
  <c r="D11" i="12"/>
  <c r="D7" i="12"/>
  <c r="D8" i="12"/>
  <c r="D9" i="12"/>
  <c r="D10" i="12"/>
  <c r="D6" i="12"/>
  <c r="C18" i="12"/>
  <c r="C23" i="1" s="1"/>
  <c r="D17" i="11"/>
  <c r="D16" i="11"/>
  <c r="D15" i="11"/>
  <c r="D14" i="11"/>
  <c r="D13" i="11"/>
  <c r="D12" i="11"/>
  <c r="D11" i="11"/>
  <c r="D10" i="11"/>
  <c r="D18" i="12" l="1"/>
  <c r="D23" i="1" s="1"/>
  <c r="D9" i="11"/>
  <c r="D8" i="11" l="1"/>
  <c r="D7" i="11"/>
  <c r="D6" i="11"/>
  <c r="C18" i="11"/>
  <c r="C22" i="1" s="1"/>
  <c r="D17" i="10"/>
  <c r="D16" i="10"/>
  <c r="D15" i="10"/>
  <c r="D14" i="10"/>
  <c r="D13" i="10"/>
  <c r="D12" i="10"/>
  <c r="D11" i="10"/>
  <c r="C18" i="2"/>
  <c r="D7" i="10"/>
  <c r="C18" i="6"/>
  <c r="C20" i="1" s="1"/>
  <c r="C18" i="10"/>
  <c r="C21" i="1" s="1"/>
  <c r="D18" i="8"/>
  <c r="C18" i="8"/>
  <c r="D6" i="10"/>
  <c r="D17" i="6"/>
  <c r="D18" i="6" s="1"/>
  <c r="D20" i="1" s="1"/>
  <c r="D18" i="11" l="1"/>
  <c r="D22" i="1" s="1"/>
  <c r="D18" i="10"/>
  <c r="D21" i="1" s="1"/>
  <c r="C14" i="1"/>
  <c r="D18" i="5"/>
  <c r="D17" i="1" s="1"/>
  <c r="C18" i="5"/>
  <c r="C17" i="1" s="1"/>
  <c r="D18" i="4"/>
  <c r="D16" i="1" s="1"/>
  <c r="C18" i="4"/>
  <c r="C16" i="1" s="1"/>
  <c r="D18" i="3"/>
  <c r="D15" i="1" s="1"/>
  <c r="C18" i="3"/>
  <c r="C15" i="1" s="1"/>
  <c r="D18" i="2"/>
  <c r="D14" i="1" s="1"/>
  <c r="D19" i="1" l="1"/>
  <c r="C19" i="1"/>
  <c r="D18" i="7" l="1"/>
  <c r="D18" i="1" s="1"/>
  <c r="C18" i="7"/>
  <c r="C18" i="1" s="1"/>
</calcChain>
</file>

<file path=xl/sharedStrings.xml><?xml version="1.0" encoding="utf-8"?>
<sst xmlns="http://schemas.openxmlformats.org/spreadsheetml/2006/main" count="263" uniqueCount="20">
  <si>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</si>
  <si>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</si>
  <si>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</si>
  <si>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</si>
  <si>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</si>
  <si>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</si>
  <si>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</si>
  <si>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</si>
  <si>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</si>
  <si>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</si>
  <si>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</si>
  <si>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</si>
  <si>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</si>
  <si>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</si>
  <si>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</si>
  <si>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</si>
  <si>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</si>
  <si>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</si>
  <si>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</si>
  <si>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COTADA - CENTRO DE ENGENHARIAS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</si>
</sst>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36"/>
      <color theme="1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0" fontId="6" fillId="0" borderId="1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" fontId="6" fillId="3" borderId="0" xfId="0" applyNumberFormat="1" applyFont="1" applyFill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0" fillId="0" borderId="1" xfId="0" applyBorder="1"/>
    <xf numFmtId="3" fontId="6" fillId="3" borderId="0" xfId="0" applyNumberFormat="1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165" fontId="6" fillId="3" borderId="1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7" fontId="6" fillId="4" borderId="3" xfId="0" applyNumberFormat="1" applyFont="1" applyFill="1" applyBorder="1" applyAlignment="1">
      <alignment horizontal="center"/>
    </xf>
    <xf numFmtId="17" fontId="6" fillId="4" borderId="1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3" borderId="0" xfId="0" applyNumberFormat="1" applyFont="1" applyFill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3" fontId="6" fillId="4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6081422322826E-2"/>
          <c:y val="3.6479956589736393E-2"/>
          <c:w val="0.97047726716780069"/>
          <c:h val="0.81575809873080962"/>
        </c:manualLayout>
      </c:layout>
      <c:lineChart>
        <c:grouping val="standard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840540908039113E-2"/>
                  <c:y val="4.7261177852922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1C-4AAF-9DAD-796A8F4364DD}"/>
                </c:ext>
              </c:extLst>
            </c:dLbl>
            <c:dLbl>
              <c:idx val="1"/>
              <c:layout>
                <c:manualLayout>
                  <c:x val="-4.2854558933587611E-2"/>
                  <c:y val="0.1008560110071749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1C-4AAF-9DAD-796A8F4364DD}"/>
                </c:ext>
              </c:extLst>
            </c:dLbl>
            <c:dLbl>
              <c:idx val="2"/>
              <c:layout>
                <c:manualLayout>
                  <c:x val="-5.4710815414056771E-2"/>
                  <c:y val="9.3852077898970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A7-4800-823F-29EF7E9F2639}"/>
                </c:ext>
              </c:extLst>
            </c:dLbl>
            <c:dLbl>
              <c:idx val="3"/>
              <c:layout>
                <c:manualLayout>
                  <c:x val="-5.4515864324155318E-2"/>
                  <c:y val="5.849130542178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04-406C-BB81-80FEE9EC4AE7}"/>
                </c:ext>
              </c:extLst>
            </c:dLbl>
            <c:dLbl>
              <c:idx val="4"/>
              <c:layout>
                <c:manualLayout>
                  <c:x val="-6.9144706199202904E-2"/>
                  <c:y val="6.1316367016643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10636310710511"/>
                      <c:h val="6.70905463138195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95B-41C6-9D71-B85B290E7B04}"/>
                </c:ext>
              </c:extLst>
            </c:dLbl>
            <c:dLbl>
              <c:idx val="5"/>
              <c:layout>
                <c:manualLayout>
                  <c:x val="-3.841193195156925E-2"/>
                  <c:y val="0.103163639385740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04-406C-BB81-80FEE9EC4AE7}"/>
                </c:ext>
              </c:extLst>
            </c:dLbl>
            <c:dLbl>
              <c:idx val="6"/>
              <c:layout>
                <c:manualLayout>
                  <c:x val="-4.7431221874759587E-2"/>
                  <c:y val="6.6845502479384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5B-41C6-9D71-B85B290E7B04}"/>
                </c:ext>
              </c:extLst>
            </c:dLbl>
            <c:dLbl>
              <c:idx val="7"/>
              <c:layout>
                <c:manualLayout>
                  <c:x val="-5.3101090738933765E-2"/>
                  <c:y val="8.401466392102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5B-41C6-9D71-B85B290E7B04}"/>
                </c:ext>
              </c:extLst>
            </c:dLbl>
            <c:dLbl>
              <c:idx val="8"/>
              <c:layout>
                <c:manualLayout>
                  <c:x val="-6.3303084684889988E-2"/>
                  <c:y val="6.8177639435479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5B-41C6-9D71-B85B290E7B04}"/>
                </c:ext>
              </c:extLst>
            </c:dLbl>
            <c:dLbl>
              <c:idx val="9"/>
              <c:layout>
                <c:manualLayout>
                  <c:x val="-5.9213921310020942E-2"/>
                  <c:y val="6.4803725633723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5B-41C6-9D71-B85B290E7B04}"/>
                </c:ext>
              </c:extLst>
            </c:dLbl>
            <c:dLbl>
              <c:idx val="10"/>
              <c:layout>
                <c:manualLayout>
                  <c:x val="-4.0583791971643947E-2"/>
                  <c:y val="4.860363396833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5B-41C6-9D71-B85B290E7B04}"/>
                </c:ext>
              </c:extLst>
            </c:dLbl>
            <c:dLbl>
              <c:idx val="11"/>
              <c:layout>
                <c:manualLayout>
                  <c:x val="-3.1712266845533503E-3"/>
                  <c:y val="6.462230344226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1C-4AAF-9DAD-796A8F4364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GRAFICO!$B$5:$B$16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GRAFICO!$C$5:$C$16</c:f>
              <c:numCache>
                <c:formatCode>#,##0.00</c:formatCode>
                <c:ptCount val="12"/>
                <c:pt idx="0">
                  <c:v>10535.91</c:v>
                </c:pt>
                <c:pt idx="1">
                  <c:v>18705.03</c:v>
                </c:pt>
                <c:pt idx="2">
                  <c:v>16653.12</c:v>
                </c:pt>
                <c:pt idx="3">
                  <c:v>9978.98</c:v>
                </c:pt>
                <c:pt idx="4">
                  <c:v>11632.81</c:v>
                </c:pt>
                <c:pt idx="5">
                  <c:v>15634.62</c:v>
                </c:pt>
                <c:pt idx="6">
                  <c:v>17132.419999999998</c:v>
                </c:pt>
                <c:pt idx="7">
                  <c:v>13348.44</c:v>
                </c:pt>
                <c:pt idx="8">
                  <c:v>12467.96</c:v>
                </c:pt>
                <c:pt idx="9">
                  <c:v>12992.69</c:v>
                </c:pt>
                <c:pt idx="10">
                  <c:v>12486.7</c:v>
                </c:pt>
                <c:pt idx="11">
                  <c:v>12815.42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95B-41C6-9D71-B85B290E7B04}"/>
            </c:ext>
          </c:extLst>
        </c:ser>
        <c:ser>
          <c:idx val="1"/>
          <c:order val="1"/>
          <c:tx>
            <c:strRef>
              <c:f>GRAFICO!$D$4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0838802320494673E-2"/>
                  <c:y val="-4.7700231176293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1C-4AAF-9DAD-796A8F4364DD}"/>
                </c:ext>
              </c:extLst>
            </c:dLbl>
            <c:dLbl>
              <c:idx val="1"/>
              <c:layout>
                <c:manualLayout>
                  <c:x val="-3.4110957900089681E-2"/>
                  <c:y val="-8.1992680351761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1C-4AAF-9DAD-796A8F4364DD}"/>
                </c:ext>
              </c:extLst>
            </c:dLbl>
            <c:dLbl>
              <c:idx val="2"/>
              <c:layout>
                <c:manualLayout>
                  <c:x val="-3.4472252453261638E-2"/>
                  <c:y val="-0.108458533792581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1C-4AAF-9DAD-796A8F4364DD}"/>
                </c:ext>
              </c:extLst>
            </c:dLbl>
            <c:dLbl>
              <c:idx val="3"/>
              <c:layout>
                <c:manualLayout>
                  <c:x val="-6.167093209103492E-2"/>
                  <c:y val="-2.8404641318081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1C-4AAF-9DAD-796A8F4364DD}"/>
                </c:ext>
              </c:extLst>
            </c:dLbl>
            <c:dLbl>
              <c:idx val="4"/>
              <c:layout>
                <c:manualLayout>
                  <c:x val="-3.7087829478065791E-2"/>
                  <c:y val="-6.3625226622834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04-406C-BB81-80FEE9EC4AE7}"/>
                </c:ext>
              </c:extLst>
            </c:dLbl>
            <c:dLbl>
              <c:idx val="5"/>
              <c:layout>
                <c:manualLayout>
                  <c:x val="-3.5717570431690097E-2"/>
                  <c:y val="-9.499352066461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5B-41C6-9D71-B85B290E7B04}"/>
                </c:ext>
              </c:extLst>
            </c:dLbl>
            <c:dLbl>
              <c:idx val="6"/>
              <c:layout>
                <c:manualLayout>
                  <c:x val="-3.1287448925080494E-2"/>
                  <c:y val="-5.0881712883873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5B-41C6-9D71-B85B290E7B04}"/>
                </c:ext>
              </c:extLst>
            </c:dLbl>
            <c:dLbl>
              <c:idx val="7"/>
              <c:layout>
                <c:manualLayout>
                  <c:x val="-3.2953519307942443E-2"/>
                  <c:y val="-9.9394543814774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04-406C-BB81-80FEE9EC4AE7}"/>
                </c:ext>
              </c:extLst>
            </c:dLbl>
            <c:dLbl>
              <c:idx val="8"/>
              <c:layout>
                <c:manualLayout>
                  <c:x val="-3.7683317479801103E-2"/>
                  <c:y val="-7.6149581844317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5B-41C6-9D71-B85B290E7B04}"/>
                </c:ext>
              </c:extLst>
            </c:dLbl>
            <c:dLbl>
              <c:idx val="9"/>
              <c:layout>
                <c:manualLayout>
                  <c:x val="-3.0923066686563305E-2"/>
                  <c:y val="-1.8599780243967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04-406C-BB81-80FEE9EC4AE7}"/>
                </c:ext>
              </c:extLst>
            </c:dLbl>
            <c:dLbl>
              <c:idx val="10"/>
              <c:layout>
                <c:manualLayout>
                  <c:x val="-2.9295554064751411E-2"/>
                  <c:y val="-5.741614570347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5B-41C6-9D71-B85B290E7B04}"/>
                </c:ext>
              </c:extLst>
            </c:dLbl>
            <c:dLbl>
              <c:idx val="11"/>
              <c:layout>
                <c:manualLayout>
                  <c:x val="-1.5410042601607377E-2"/>
                  <c:y val="-7.774371381345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95B-41C6-9D71-B85B290E7B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GRAFICO!$B$5:$B$16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GRAFICO!$D$5:$D$16</c:f>
              <c:numCache>
                <c:formatCode>#,##0</c:formatCode>
                <c:ptCount val="12"/>
                <c:pt idx="0">
                  <c:v>10551</c:v>
                </c:pt>
                <c:pt idx="1">
                  <c:v>17991</c:v>
                </c:pt>
                <c:pt idx="2">
                  <c:v>15253</c:v>
                </c:pt>
                <c:pt idx="3">
                  <c:v>10331</c:v>
                </c:pt>
                <c:pt idx="4">
                  <c:v>12275</c:v>
                </c:pt>
                <c:pt idx="5">
                  <c:v>14764</c:v>
                </c:pt>
                <c:pt idx="6">
                  <c:v>17804</c:v>
                </c:pt>
                <c:pt idx="7">
                  <c:v>13214</c:v>
                </c:pt>
                <c:pt idx="8">
                  <c:v>11715</c:v>
                </c:pt>
                <c:pt idx="9">
                  <c:v>13069</c:v>
                </c:pt>
                <c:pt idx="10">
                  <c:v>13115</c:v>
                </c:pt>
                <c:pt idx="11">
                  <c:v>12607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95B-41C6-9D71-B85B290E7B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9870208"/>
        <c:axId val="119871360"/>
      </c:lineChart>
      <c:dateAx>
        <c:axId val="11987020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</c:majorGridlines>
        <c:numFmt formatCode="mmm\-yy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2700000" vert="horz"/>
          <a:lstStyle/>
          <a:p>
            <a:pPr>
              <a:defRPr sz="900" b="1">
                <a:latin typeface="Tw Cen MT" pitchFamily="34" charset="0"/>
              </a:defRPr>
            </a:pPr>
            <a:endParaRPr lang="pt-BR"/>
          </a:p>
        </c:txPr>
        <c:crossAx val="119871360"/>
        <c:crosses val="autoZero"/>
        <c:auto val="1"/>
        <c:lblOffset val="100"/>
        <c:baseTimeUnit val="months"/>
      </c:dateAx>
      <c:valAx>
        <c:axId val="119871360"/>
        <c:scaling>
          <c:orientation val="minMax"/>
          <c:max val="23000"/>
        </c:scaling>
        <c:delete val="1"/>
        <c:axPos val="l"/>
        <c:numFmt formatCode="#,##0.00" sourceLinked="1"/>
        <c:majorTickMark val="out"/>
        <c:minorTickMark val="none"/>
        <c:tickLblPos val="nextTo"/>
        <c:crossAx val="11987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50419337011991"/>
          <c:y val="0.67030648333687315"/>
          <c:w val="0.18093706255704914"/>
          <c:h val="0.1054255814501192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>
              <a:latin typeface="Tw Cen MT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303598139602832E-2"/>
          <c:y val="5.6050324997718864E-2"/>
          <c:w val="0.94043133000534196"/>
          <c:h val="0.82640014510381321"/>
        </c:manualLayout>
      </c:layout>
      <c:lineChart>
        <c:grouping val="standard"/>
        <c:varyColors val="0"/>
        <c:ser>
          <c:idx val="1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0661217154581514E-2"/>
                  <c:y val="1.4662813361565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93-4292-9856-6E731525934D}"/>
                </c:ext>
              </c:extLst>
            </c:dLbl>
            <c:dLbl>
              <c:idx val="1"/>
              <c:layout>
                <c:manualLayout>
                  <c:x val="-4.8351093472967767E-2"/>
                  <c:y val="2.9113630143674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93-4292-9856-6E731525934D}"/>
                </c:ext>
              </c:extLst>
            </c:dLbl>
            <c:dLbl>
              <c:idx val="2"/>
              <c:layout>
                <c:manualLayout>
                  <c:x val="-4.3705184653766424E-2"/>
                  <c:y val="3.4148802828217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93-4292-9856-6E731525934D}"/>
                </c:ext>
              </c:extLst>
            </c:dLbl>
            <c:dLbl>
              <c:idx val="3"/>
              <c:layout>
                <c:manualLayout>
                  <c:x val="-4.7159300832692624E-2"/>
                  <c:y val="1.8803578124162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93-4292-9856-6E731525934D}"/>
                </c:ext>
              </c:extLst>
            </c:dLbl>
            <c:dLbl>
              <c:idx val="4"/>
              <c:layout>
                <c:manualLayout>
                  <c:x val="-5.0029449530854642E-2"/>
                  <c:y val="7.9318779031762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93-4292-9856-6E731525934D}"/>
                </c:ext>
              </c:extLst>
            </c:dLbl>
            <c:dLbl>
              <c:idx val="5"/>
              <c:layout>
                <c:manualLayout>
                  <c:x val="-3.6474384338964293E-2"/>
                  <c:y val="3.5948363597407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93-4292-9856-6E731525934D}"/>
                </c:ext>
              </c:extLst>
            </c:dLbl>
            <c:dLbl>
              <c:idx val="6"/>
              <c:layout>
                <c:manualLayout>
                  <c:x val="-2.7389131720087646E-2"/>
                  <c:y val="7.181834298471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93-4292-9856-6E731525934D}"/>
                </c:ext>
              </c:extLst>
            </c:dLbl>
            <c:dLbl>
              <c:idx val="7"/>
              <c:layout>
                <c:manualLayout>
                  <c:x val="-4.4371077661960398E-2"/>
                  <c:y val="-3.10580809300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93-4292-9856-6E731525934D}"/>
                </c:ext>
              </c:extLst>
            </c:dLbl>
            <c:dLbl>
              <c:idx val="8"/>
              <c:layout>
                <c:manualLayout>
                  <c:x val="-4.392153365247671E-2"/>
                  <c:y val="4.5272960511837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93-4292-9856-6E731525934D}"/>
                </c:ext>
              </c:extLst>
            </c:dLbl>
            <c:dLbl>
              <c:idx val="9"/>
              <c:layout>
                <c:manualLayout>
                  <c:x val="-3.6988496313320851E-2"/>
                  <c:y val="5.6172058247320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93-4292-9856-6E731525934D}"/>
                </c:ext>
              </c:extLst>
            </c:dLbl>
            <c:dLbl>
              <c:idx val="10"/>
              <c:layout>
                <c:manualLayout>
                  <c:x val="-2.0188808717799302E-2"/>
                  <c:y val="7.0873983104315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93-4292-9856-6E731525934D}"/>
                </c:ext>
              </c:extLst>
            </c:dLbl>
            <c:dLbl>
              <c:idx val="11"/>
              <c:layout>
                <c:manualLayout>
                  <c:x val="-5.7638641187103913E-2"/>
                  <c:y val="3.2675244862684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5F-40C3-9056-38AB694B50B0}"/>
                </c:ext>
              </c:extLst>
            </c:dLbl>
            <c:dLbl>
              <c:idx val="12"/>
              <c:layout>
                <c:manualLayout>
                  <c:x val="-6.404293465233777E-3"/>
                  <c:y val="3.7940379403794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E-4D14-99D2-F5C3C656EB83}"/>
                </c:ext>
              </c:extLst>
            </c:dLbl>
            <c:dLbl>
              <c:idx val="13"/>
              <c:layout>
                <c:manualLayout>
                  <c:x val="-3.622594492667529E-3"/>
                  <c:y val="-2.1813224267212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15-4D6B-BB70-A383C9939E1D}"/>
                </c:ext>
              </c:extLst>
            </c:dLbl>
            <c:dLbl>
              <c:idx val="14"/>
              <c:layout>
                <c:manualLayout>
                  <c:x val="-1.695047106674728E-2"/>
                  <c:y val="5.4287544200515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C-4CF3-BB69-1DC0605323AE}"/>
                </c:ext>
              </c:extLst>
            </c:dLbl>
            <c:dLbl>
              <c:idx val="15"/>
              <c:layout>
                <c:manualLayout>
                  <c:x val="0"/>
                  <c:y val="3.2809295967190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74-4B92-9450-DBDA200E30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"R$"\ #,##0.00</c:formatCode>
                <c:ptCount val="11"/>
                <c:pt idx="0">
                  <c:v>74646.3</c:v>
                </c:pt>
                <c:pt idx="1">
                  <c:v>82436</c:v>
                </c:pt>
                <c:pt idx="2">
                  <c:v>80497.259999999995</c:v>
                </c:pt>
                <c:pt idx="3">
                  <c:v>107395.70999999999</c:v>
                </c:pt>
                <c:pt idx="4">
                  <c:v>129363.41</c:v>
                </c:pt>
                <c:pt idx="5">
                  <c:v>68386.84</c:v>
                </c:pt>
                <c:pt idx="6">
                  <c:v>61467.820000000007</c:v>
                </c:pt>
                <c:pt idx="7">
                  <c:v>91627.890000000014</c:v>
                </c:pt>
                <c:pt idx="8">
                  <c:v>120495.29</c:v>
                </c:pt>
                <c:pt idx="9">
                  <c:v>125591.47000000002</c:v>
                </c:pt>
                <c:pt idx="10">
                  <c:v>161089.63999999998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D93-4292-9856-6E731525934D}"/>
            </c:ext>
          </c:extLst>
        </c:ser>
        <c:ser>
          <c:idx val="2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8632882288502056E-2"/>
                  <c:y val="-2.6239139436008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93-4292-9856-6E731525934D}"/>
                </c:ext>
              </c:extLst>
            </c:dLbl>
            <c:dLbl>
              <c:idx val="1"/>
              <c:layout>
                <c:manualLayout>
                  <c:x val="-2.8968015057822715E-2"/>
                  <c:y val="-2.6825113118529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93-4292-9856-6E731525934D}"/>
                </c:ext>
              </c:extLst>
            </c:dLbl>
            <c:dLbl>
              <c:idx val="2"/>
              <c:layout>
                <c:manualLayout>
                  <c:x val="-3.3506431864227061E-2"/>
                  <c:y val="-3.4309668346671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93-4292-9856-6E731525934D}"/>
                </c:ext>
              </c:extLst>
            </c:dLbl>
            <c:dLbl>
              <c:idx val="3"/>
              <c:layout>
                <c:manualLayout>
                  <c:x val="-3.6252852912014515E-2"/>
                  <c:y val="-3.0938494651358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93-4292-9856-6E731525934D}"/>
                </c:ext>
              </c:extLst>
            </c:dLbl>
            <c:dLbl>
              <c:idx val="4"/>
              <c:layout>
                <c:manualLayout>
                  <c:x val="-4.6336786810028896E-2"/>
                  <c:y val="-3.010675812762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93-4292-9856-6E731525934D}"/>
                </c:ext>
              </c:extLst>
            </c:dLbl>
            <c:dLbl>
              <c:idx val="5"/>
              <c:layout>
                <c:manualLayout>
                  <c:x val="-4.7531102017965787E-2"/>
                  <c:y val="-1.7747934882372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93-4292-9856-6E731525934D}"/>
                </c:ext>
              </c:extLst>
            </c:dLbl>
            <c:dLbl>
              <c:idx val="6"/>
              <c:layout>
                <c:manualLayout>
                  <c:x val="-5.3894127441543246E-2"/>
                  <c:y val="-2.446752438153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D93-4292-9856-6E731525934D}"/>
                </c:ext>
              </c:extLst>
            </c:dLbl>
            <c:dLbl>
              <c:idx val="7"/>
              <c:layout>
                <c:manualLayout>
                  <c:x val="-3.7137393504279345E-2"/>
                  <c:y val="-3.3987193318626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D93-4292-9856-6E731525934D}"/>
                </c:ext>
              </c:extLst>
            </c:dLbl>
            <c:dLbl>
              <c:idx val="8"/>
              <c:layout>
                <c:manualLayout>
                  <c:x val="-3.8911323831042954E-2"/>
                  <c:y val="-3.1629819278725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D93-4292-9856-6E731525934D}"/>
                </c:ext>
              </c:extLst>
            </c:dLbl>
            <c:dLbl>
              <c:idx val="9"/>
              <c:layout>
                <c:manualLayout>
                  <c:x val="-3.8961716877791354E-2"/>
                  <c:y val="-3.204912269401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D93-4292-9856-6E731525934D}"/>
                </c:ext>
              </c:extLst>
            </c:dLbl>
            <c:dLbl>
              <c:idx val="10"/>
              <c:layout>
                <c:manualLayout>
                  <c:x val="-3.2159796541401595E-2"/>
                  <c:y val="-4.263562146756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D93-4292-9856-6E731525934D}"/>
                </c:ext>
              </c:extLst>
            </c:dLbl>
            <c:dLbl>
              <c:idx val="11"/>
              <c:layout>
                <c:manualLayout>
                  <c:x val="-1.6991774713796027E-2"/>
                  <c:y val="-4.6435545250095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5F-40C3-9056-38AB694B50B0}"/>
                </c:ext>
              </c:extLst>
            </c:dLbl>
            <c:dLbl>
              <c:idx val="12"/>
              <c:layout>
                <c:manualLayout>
                  <c:x val="-2.5617173860935052E-2"/>
                  <c:y val="-3.7940379403794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4E-4D14-99D2-F5C3C656EB83}"/>
                </c:ext>
              </c:extLst>
            </c:dLbl>
            <c:dLbl>
              <c:idx val="13"/>
              <c:layout>
                <c:manualLayout>
                  <c:x val="-6.399916937045963E-2"/>
                  <c:y val="-1.8993352326685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C-4CF3-BB69-1DC0605323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109820</c:v>
                </c:pt>
                <c:pt idx="1">
                  <c:v>116307</c:v>
                </c:pt>
                <c:pt idx="2">
                  <c:v>119509</c:v>
                </c:pt>
                <c:pt idx="3">
                  <c:v>126822</c:v>
                </c:pt>
                <c:pt idx="4">
                  <c:v>143625</c:v>
                </c:pt>
                <c:pt idx="5">
                  <c:v>74245</c:v>
                </c:pt>
                <c:pt idx="6">
                  <c:v>67126</c:v>
                </c:pt>
                <c:pt idx="7">
                  <c:v>108331</c:v>
                </c:pt>
                <c:pt idx="8">
                  <c:v>141663</c:v>
                </c:pt>
                <c:pt idx="9">
                  <c:v>137266</c:v>
                </c:pt>
                <c:pt idx="10">
                  <c:v>161038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D93-4292-9856-6E7315259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4176"/>
        <c:axId val="117635712"/>
      </c:lineChart>
      <c:catAx>
        <c:axId val="117634176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900" b="1">
                <a:latin typeface="Tw Cen MT" pitchFamily="34" charset="0"/>
              </a:defRPr>
            </a:pPr>
            <a:endParaRPr lang="pt-BR"/>
          </a:p>
        </c:txPr>
        <c:crossAx val="117635712"/>
        <c:crosses val="autoZero"/>
        <c:auto val="1"/>
        <c:lblAlgn val="ctr"/>
        <c:lblOffset val="200"/>
        <c:noMultiLvlLbl val="0"/>
      </c:catAx>
      <c:valAx>
        <c:axId val="117635712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117634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0935507929583628E-2"/>
          <c:y val="5.4336827528460807E-2"/>
          <c:w val="0.25182536926693527"/>
          <c:h val="8.950002678236665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25" footer="0.314960620000001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3</xdr:row>
      <xdr:rowOff>57147</xdr:rowOff>
    </xdr:from>
    <xdr:to>
      <xdr:col>15</xdr:col>
      <xdr:colOff>274320</xdr:colOff>
      <xdr:row>19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501196</xdr:colOff>
      <xdr:row>3</xdr:row>
      <xdr:rowOff>45720</xdr:rowOff>
    </xdr:from>
    <xdr:to>
      <xdr:col>18</xdr:col>
      <xdr:colOff>411480</xdr:colOff>
      <xdr:row>25</xdr:row>
      <xdr:rowOff>131445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"/>
      <c r="B5" s="35" t="s">
        <v>2</v>
      </c>
      <c r="C5" s="38" t="s">
        <v>18</v>
      </c>
      <c r="D5" s="37" t="s">
        <v>3</v>
      </c>
    </row>
    <row r="6" spans="1:6" ht="15.6" x14ac:dyDescent="0.3">
      <c r="B6" s="9" t="s">
        <v>4</v>
      </c>
      <c r="C6" s="12">
        <v>454.07</v>
      </c>
      <c r="D6" s="13">
        <v>938</v>
      </c>
    </row>
    <row r="7" spans="1:6" ht="15.6" x14ac:dyDescent="0.3">
      <c r="B7" s="4" t="s">
        <v>5</v>
      </c>
      <c r="C7" s="5">
        <v>516.12</v>
      </c>
      <c r="D7" s="6">
        <v>1058</v>
      </c>
    </row>
    <row r="8" spans="1:6" ht="15.6" x14ac:dyDescent="0.3">
      <c r="B8" s="9" t="s">
        <v>6</v>
      </c>
      <c r="C8" s="12">
        <v>473.13</v>
      </c>
      <c r="D8" s="13">
        <v>970</v>
      </c>
    </row>
    <row r="9" spans="1:6" ht="15.6" x14ac:dyDescent="0.3">
      <c r="B9" s="4" t="s">
        <v>7</v>
      </c>
      <c r="C9" s="5">
        <v>399.16</v>
      </c>
      <c r="D9" s="6">
        <v>810</v>
      </c>
    </row>
    <row r="10" spans="1:6" ht="15.6" x14ac:dyDescent="0.3">
      <c r="B10" s="9" t="s">
        <v>8</v>
      </c>
      <c r="C10" s="12">
        <v>578.09</v>
      </c>
      <c r="D10" s="13">
        <v>1170</v>
      </c>
    </row>
    <row r="11" spans="1:6" ht="15.6" x14ac:dyDescent="0.3">
      <c r="B11" s="4" t="s">
        <v>9</v>
      </c>
      <c r="C11" s="5">
        <v>515.21</v>
      </c>
      <c r="D11" s="6">
        <v>1069</v>
      </c>
    </row>
    <row r="12" spans="1:6" ht="15.6" x14ac:dyDescent="0.3">
      <c r="B12" s="9" t="s">
        <v>10</v>
      </c>
      <c r="C12" s="12">
        <v>501.97</v>
      </c>
      <c r="D12" s="13">
        <v>1053</v>
      </c>
    </row>
    <row r="13" spans="1:6" ht="15.6" x14ac:dyDescent="0.3">
      <c r="B13" s="4" t="s">
        <v>11</v>
      </c>
      <c r="C13" s="5">
        <v>467.16</v>
      </c>
      <c r="D13" s="6">
        <v>977</v>
      </c>
    </row>
    <row r="14" spans="1:6" ht="15.6" x14ac:dyDescent="0.3">
      <c r="B14" s="9" t="s">
        <v>12</v>
      </c>
      <c r="C14" s="12">
        <v>333.02</v>
      </c>
      <c r="D14" s="13">
        <v>682</v>
      </c>
    </row>
    <row r="15" spans="1:6" ht="15.6" x14ac:dyDescent="0.3">
      <c r="B15" s="4" t="s">
        <v>13</v>
      </c>
      <c r="C15" s="7">
        <v>573.66999999999996</v>
      </c>
      <c r="D15" s="8">
        <v>1180</v>
      </c>
    </row>
    <row r="16" spans="1:6" ht="15.6" x14ac:dyDescent="0.3">
      <c r="B16" s="9" t="s">
        <v>14</v>
      </c>
      <c r="C16" s="10">
        <v>795.76</v>
      </c>
      <c r="D16" s="11">
        <v>1662</v>
      </c>
    </row>
    <row r="17" spans="2:4" ht="15.6" x14ac:dyDescent="0.3">
      <c r="B17" s="4" t="s">
        <v>15</v>
      </c>
      <c r="C17" s="7">
        <v>795.76</v>
      </c>
      <c r="D17" s="8">
        <v>1662</v>
      </c>
    </row>
    <row r="18" spans="2:4" ht="16.2" thickBot="1" x14ac:dyDescent="0.35">
      <c r="B18" s="14" t="s">
        <v>16</v>
      </c>
      <c r="C18" s="15">
        <f>SUM(C6:C17)</f>
        <v>6403.1200000000008</v>
      </c>
      <c r="D18" s="16">
        <f>SUM(D6:D17)</f>
        <v>13231</v>
      </c>
    </row>
    <row r="19" spans="2:4" x14ac:dyDescent="0.3">
      <c r="C19" s="3"/>
      <c r="D19" s="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6"/>
      <c r="B5" s="36" t="s">
        <v>2</v>
      </c>
      <c r="C5" s="36" t="s">
        <v>18</v>
      </c>
      <c r="D5" s="37" t="s">
        <v>3</v>
      </c>
    </row>
    <row r="6" spans="1:6" ht="15.6" x14ac:dyDescent="0.3">
      <c r="A6" s="27"/>
      <c r="B6" s="9" t="s">
        <v>4</v>
      </c>
      <c r="C6" s="12">
        <v>4477.5600000000004</v>
      </c>
      <c r="D6" s="13">
        <f>4028+440</f>
        <v>4468</v>
      </c>
    </row>
    <row r="7" spans="1:6" ht="15.6" x14ac:dyDescent="0.3">
      <c r="A7" s="27"/>
      <c r="B7" s="4" t="s">
        <v>5</v>
      </c>
      <c r="C7" s="5">
        <v>4310.75</v>
      </c>
      <c r="D7" s="41">
        <f>5120+503</f>
        <v>5623</v>
      </c>
      <c r="E7" s="43"/>
    </row>
    <row r="8" spans="1:6" ht="15.6" x14ac:dyDescent="0.3">
      <c r="A8" s="27"/>
      <c r="B8" s="9" t="s">
        <v>6</v>
      </c>
      <c r="C8" s="12">
        <v>4531.24</v>
      </c>
      <c r="D8" s="13">
        <f>4851+464</f>
        <v>5315</v>
      </c>
    </row>
    <row r="9" spans="1:6" ht="15.6" x14ac:dyDescent="0.3">
      <c r="A9" s="27"/>
      <c r="B9" s="4" t="s">
        <v>7</v>
      </c>
      <c r="C9" s="5">
        <v>4870.04</v>
      </c>
      <c r="D9" s="6">
        <f>4844+593</f>
        <v>5437</v>
      </c>
    </row>
    <row r="10" spans="1:6" ht="15.6" x14ac:dyDescent="0.3">
      <c r="A10" s="27"/>
      <c r="B10" s="9" t="s">
        <v>8</v>
      </c>
      <c r="C10" s="12">
        <v>4202.1499999999996</v>
      </c>
      <c r="D10" s="44">
        <f>4493+490</f>
        <v>4983</v>
      </c>
      <c r="E10" s="43"/>
    </row>
    <row r="11" spans="1:6" ht="15.6" x14ac:dyDescent="0.3">
      <c r="A11" s="27"/>
      <c r="B11" s="4" t="s">
        <v>9</v>
      </c>
      <c r="C11" s="5">
        <v>4146.57</v>
      </c>
      <c r="D11" s="6">
        <f>468+4444</f>
        <v>4912</v>
      </c>
    </row>
    <row r="12" spans="1:6" ht="15.6" x14ac:dyDescent="0.3">
      <c r="A12" s="27"/>
      <c r="B12" s="9" t="s">
        <v>10</v>
      </c>
      <c r="C12" s="12">
        <v>4569.8999999999996</v>
      </c>
      <c r="D12" s="13">
        <f>516+4773</f>
        <v>5289</v>
      </c>
    </row>
    <row r="13" spans="1:6" ht="15.6" x14ac:dyDescent="0.3">
      <c r="A13" s="27"/>
      <c r="B13" s="4" t="s">
        <v>11</v>
      </c>
      <c r="C13" s="5">
        <v>5435.26</v>
      </c>
      <c r="D13" s="6">
        <f>599+5266</f>
        <v>5865</v>
      </c>
    </row>
    <row r="14" spans="1:6" ht="15.6" x14ac:dyDescent="0.3">
      <c r="A14" s="27"/>
      <c r="B14" s="9" t="s">
        <v>12</v>
      </c>
      <c r="C14" s="12">
        <v>5937.83</v>
      </c>
      <c r="D14" s="13">
        <f>5703+620</f>
        <v>6323</v>
      </c>
    </row>
    <row r="15" spans="1:6" ht="15.6" x14ac:dyDescent="0.3">
      <c r="A15" s="27"/>
      <c r="B15" s="4" t="s">
        <v>13</v>
      </c>
      <c r="C15" s="5">
        <v>6113.06</v>
      </c>
      <c r="D15" s="6">
        <f>5454+553</f>
        <v>6007</v>
      </c>
    </row>
    <row r="16" spans="1:6" ht="15.6" x14ac:dyDescent="0.3">
      <c r="A16" s="27"/>
      <c r="B16" s="9" t="s">
        <v>14</v>
      </c>
      <c r="C16" s="12">
        <v>6130.41</v>
      </c>
      <c r="D16" s="13">
        <f>5782+549</f>
        <v>6331</v>
      </c>
    </row>
    <row r="17" spans="1:4" ht="15.6" x14ac:dyDescent="0.3">
      <c r="A17" s="27"/>
      <c r="B17" s="4" t="s">
        <v>15</v>
      </c>
      <c r="C17" s="5">
        <v>6743.05</v>
      </c>
      <c r="D17" s="6">
        <f>6023+550</f>
        <v>6573</v>
      </c>
    </row>
    <row r="18" spans="1:4" ht="16.2" thickBot="1" x14ac:dyDescent="0.35">
      <c r="B18" s="17" t="s">
        <v>16</v>
      </c>
      <c r="C18" s="18">
        <f>SUM(C6:C17)</f>
        <v>61467.820000000007</v>
      </c>
      <c r="D18" s="19">
        <f>SUM(D6:D17)</f>
        <v>67126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workbookViewId="0">
      <selection activeCell="D17" sqref="D17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6"/>
      <c r="B5" s="36" t="s">
        <v>2</v>
      </c>
      <c r="C5" s="36" t="s">
        <v>18</v>
      </c>
      <c r="D5" s="37" t="s">
        <v>3</v>
      </c>
    </row>
    <row r="6" spans="1:6" ht="15.6" x14ac:dyDescent="0.3">
      <c r="A6" s="27"/>
      <c r="B6" s="9" t="s">
        <v>4</v>
      </c>
      <c r="C6" s="12">
        <v>7308.13</v>
      </c>
      <c r="D6" s="13">
        <f>6035+604</f>
        <v>6639</v>
      </c>
    </row>
    <row r="7" spans="1:6" ht="15.6" x14ac:dyDescent="0.3">
      <c r="A7" s="27"/>
      <c r="B7" s="4" t="s">
        <v>5</v>
      </c>
      <c r="C7" s="5">
        <v>6690.27</v>
      </c>
      <c r="D7" s="41">
        <f>6199+513</f>
        <v>6712</v>
      </c>
      <c r="E7" s="43"/>
    </row>
    <row r="8" spans="1:6" ht="15.6" x14ac:dyDescent="0.3">
      <c r="A8" s="27"/>
      <c r="B8" s="9" t="s">
        <v>6</v>
      </c>
      <c r="C8" s="12">
        <v>6762.71</v>
      </c>
      <c r="D8" s="13">
        <f>5796+558</f>
        <v>6354</v>
      </c>
    </row>
    <row r="9" spans="1:6" ht="15.6" x14ac:dyDescent="0.3">
      <c r="A9" s="27"/>
      <c r="B9" s="4" t="s">
        <v>7</v>
      </c>
      <c r="C9" s="5">
        <v>8110.75</v>
      </c>
      <c r="D9" s="6">
        <f>678+7126</f>
        <v>7804</v>
      </c>
    </row>
    <row r="10" spans="1:6" ht="15.6" x14ac:dyDescent="0.3">
      <c r="A10" s="27"/>
      <c r="B10" s="9" t="s">
        <v>8</v>
      </c>
      <c r="C10" s="12">
        <v>6099.9</v>
      </c>
      <c r="D10" s="44">
        <f>551+5897</f>
        <v>6448</v>
      </c>
      <c r="E10" s="43"/>
    </row>
    <row r="11" spans="1:6" ht="15.6" x14ac:dyDescent="0.3">
      <c r="A11" s="27"/>
      <c r="B11" s="4" t="s">
        <v>9</v>
      </c>
      <c r="C11" s="5">
        <v>6282.29</v>
      </c>
      <c r="D11" s="6">
        <f>738+6807</f>
        <v>7545</v>
      </c>
    </row>
    <row r="12" spans="1:6" ht="15.6" x14ac:dyDescent="0.3">
      <c r="A12" s="27"/>
      <c r="B12" s="9" t="s">
        <v>10</v>
      </c>
      <c r="C12" s="12">
        <v>6992.66</v>
      </c>
      <c r="D12" s="13">
        <f>848+8304</f>
        <v>9152</v>
      </c>
    </row>
    <row r="13" spans="1:6" ht="15.6" x14ac:dyDescent="0.3">
      <c r="A13" s="27"/>
      <c r="B13" s="4" t="s">
        <v>11</v>
      </c>
      <c r="C13" s="5">
        <v>6370.74</v>
      </c>
      <c r="D13" s="6">
        <f>629+7805</f>
        <v>8434</v>
      </c>
    </row>
    <row r="14" spans="1:6" ht="15.6" x14ac:dyDescent="0.3">
      <c r="A14" s="27"/>
      <c r="B14" s="9" t="s">
        <v>12</v>
      </c>
      <c r="C14" s="12">
        <v>10392.09</v>
      </c>
      <c r="D14" s="13">
        <f>1643+11618</f>
        <v>13261</v>
      </c>
    </row>
    <row r="15" spans="1:6" ht="15.6" x14ac:dyDescent="0.3">
      <c r="A15" s="27"/>
      <c r="B15" s="4" t="s">
        <v>13</v>
      </c>
      <c r="C15" s="5">
        <v>8867.7199999999993</v>
      </c>
      <c r="D15" s="6">
        <f>1437+11183</f>
        <v>12620</v>
      </c>
    </row>
    <row r="16" spans="1:6" ht="15.6" x14ac:dyDescent="0.3">
      <c r="A16" s="27"/>
      <c r="B16" s="9" t="s">
        <v>14</v>
      </c>
      <c r="C16" s="12">
        <v>8447.2000000000007</v>
      </c>
      <c r="D16" s="13">
        <f>1219+10423</f>
        <v>11642</v>
      </c>
    </row>
    <row r="17" spans="1:4" ht="15.6" x14ac:dyDescent="0.3">
      <c r="A17" s="27"/>
      <c r="B17" s="4" t="s">
        <v>15</v>
      </c>
      <c r="C17" s="5">
        <v>9303.43</v>
      </c>
      <c r="D17" s="6">
        <f>1227+10493</f>
        <v>11720</v>
      </c>
    </row>
    <row r="18" spans="1:4" ht="16.2" thickBot="1" x14ac:dyDescent="0.35">
      <c r="B18" s="17" t="s">
        <v>16</v>
      </c>
      <c r="C18" s="18">
        <f>SUM(C6:C17)</f>
        <v>91627.890000000014</v>
      </c>
      <c r="D18" s="19">
        <f>SUM(D6:D17)</f>
        <v>108331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B1" workbookViewId="0">
      <selection activeCell="C17" sqref="C17:D17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6"/>
      <c r="B5" s="35" t="s">
        <v>2</v>
      </c>
      <c r="C5" s="36" t="s">
        <v>18</v>
      </c>
      <c r="D5" s="37" t="s">
        <v>3</v>
      </c>
    </row>
    <row r="6" spans="1:6" ht="15.6" x14ac:dyDescent="0.3">
      <c r="A6" s="27"/>
      <c r="B6" s="9" t="s">
        <v>4</v>
      </c>
      <c r="C6" s="12">
        <v>7599.57</v>
      </c>
      <c r="D6" s="13">
        <f>868+8652</f>
        <v>9520</v>
      </c>
    </row>
    <row r="7" spans="1:6" ht="15.6" x14ac:dyDescent="0.3">
      <c r="A7" s="27"/>
      <c r="B7" s="4" t="s">
        <v>5</v>
      </c>
      <c r="C7" s="5">
        <v>8722.2000000000007</v>
      </c>
      <c r="D7" s="6">
        <f>766+9193</f>
        <v>9959</v>
      </c>
    </row>
    <row r="8" spans="1:6" ht="15.6" x14ac:dyDescent="0.3">
      <c r="A8" s="27"/>
      <c r="B8" s="9" t="s">
        <v>6</v>
      </c>
      <c r="C8" s="12">
        <v>13786.26</v>
      </c>
      <c r="D8" s="13">
        <f>1478+11977</f>
        <v>13455</v>
      </c>
    </row>
    <row r="9" spans="1:6" ht="15.6" x14ac:dyDescent="0.3">
      <c r="A9" s="27"/>
      <c r="B9" s="4" t="s">
        <v>7</v>
      </c>
      <c r="C9" s="5">
        <v>15361.72</v>
      </c>
      <c r="D9" s="6">
        <f>2068+15760</f>
        <v>17828</v>
      </c>
    </row>
    <row r="10" spans="1:6" ht="15.6" x14ac:dyDescent="0.3">
      <c r="A10" s="27"/>
      <c r="B10" s="9" t="s">
        <v>8</v>
      </c>
      <c r="C10" s="12">
        <v>9227.0400000000009</v>
      </c>
      <c r="D10" s="13">
        <f>1248+10254</f>
        <v>11502</v>
      </c>
    </row>
    <row r="11" spans="1:6" ht="15.6" x14ac:dyDescent="0.3">
      <c r="A11" s="27"/>
      <c r="B11" s="4" t="s">
        <v>9</v>
      </c>
      <c r="C11" s="5">
        <v>8368.9500000000007</v>
      </c>
      <c r="D11" s="6">
        <f>1195+9439</f>
        <v>10634</v>
      </c>
    </row>
    <row r="12" spans="1:6" ht="15.6" x14ac:dyDescent="0.3">
      <c r="A12" s="27"/>
      <c r="B12" s="9" t="s">
        <v>10</v>
      </c>
      <c r="C12" s="12">
        <v>9588.65</v>
      </c>
      <c r="D12" s="13">
        <f>1308+10325</f>
        <v>11633</v>
      </c>
    </row>
    <row r="13" spans="1:6" ht="15.6" x14ac:dyDescent="0.3">
      <c r="A13" s="27"/>
      <c r="B13" s="4" t="s">
        <v>11</v>
      </c>
      <c r="C13" s="5">
        <v>10493.97</v>
      </c>
      <c r="D13" s="6">
        <f>1492+11302</f>
        <v>12794</v>
      </c>
    </row>
    <row r="14" spans="1:6" ht="15.6" x14ac:dyDescent="0.3">
      <c r="A14" s="27"/>
      <c r="B14" s="9" t="s">
        <v>12</v>
      </c>
      <c r="C14" s="12">
        <v>10652.03</v>
      </c>
      <c r="D14" s="13">
        <f>11389+1614</f>
        <v>13003</v>
      </c>
    </row>
    <row r="15" spans="1:6" ht="15.6" x14ac:dyDescent="0.3">
      <c r="A15" s="27"/>
      <c r="B15" s="4" t="s">
        <v>13</v>
      </c>
      <c r="C15" s="5">
        <v>8682.69</v>
      </c>
      <c r="D15" s="6">
        <f>1203+9182</f>
        <v>10385</v>
      </c>
    </row>
    <row r="16" spans="1:6" ht="15.6" x14ac:dyDescent="0.3">
      <c r="A16" s="27"/>
      <c r="B16" s="9" t="s">
        <v>14</v>
      </c>
      <c r="C16" s="12">
        <v>8475.73</v>
      </c>
      <c r="D16" s="13">
        <f>1067+8896</f>
        <v>9963</v>
      </c>
    </row>
    <row r="17" spans="1:4" ht="15.6" x14ac:dyDescent="0.3">
      <c r="A17" s="27"/>
      <c r="B17" s="4" t="s">
        <v>15</v>
      </c>
      <c r="C17" s="5">
        <v>9536.48</v>
      </c>
      <c r="D17" s="6">
        <f>9775+1212</f>
        <v>10987</v>
      </c>
    </row>
    <row r="18" spans="1:4" ht="16.2" thickBot="1" x14ac:dyDescent="0.35">
      <c r="B18" s="17" t="s">
        <v>16</v>
      </c>
      <c r="C18" s="18">
        <f>SUM(C6:C17)</f>
        <v>120495.29</v>
      </c>
      <c r="D18" s="19">
        <f>SUM(D6:D17)</f>
        <v>141663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F977-2670-4990-97B7-EA001B7DC254}">
  <dimension ref="A1:F18"/>
  <sheetViews>
    <sheetView workbookViewId="0">
      <selection activeCell="D17" sqref="C14:D17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6"/>
      <c r="B5" s="35" t="s">
        <v>2</v>
      </c>
      <c r="C5" s="36" t="s">
        <v>18</v>
      </c>
      <c r="D5" s="37" t="s">
        <v>3</v>
      </c>
    </row>
    <row r="6" spans="1:6" ht="15.6" x14ac:dyDescent="0.3">
      <c r="A6" s="27"/>
      <c r="B6" s="9" t="s">
        <v>4</v>
      </c>
      <c r="C6" s="12">
        <v>9549.31</v>
      </c>
      <c r="D6" s="13">
        <f>9763+1200</f>
        <v>10963</v>
      </c>
    </row>
    <row r="7" spans="1:6" ht="15.6" x14ac:dyDescent="0.3">
      <c r="A7" s="27"/>
      <c r="B7" s="4" t="s">
        <v>5</v>
      </c>
      <c r="C7" s="5">
        <v>9089.33</v>
      </c>
      <c r="D7" s="6">
        <f>1190+9117</f>
        <v>10307</v>
      </c>
    </row>
    <row r="8" spans="1:6" ht="15.6" x14ac:dyDescent="0.3">
      <c r="A8" s="27"/>
      <c r="B8" s="9" t="s">
        <v>6</v>
      </c>
      <c r="C8" s="12">
        <v>13495.06</v>
      </c>
      <c r="D8" s="13">
        <f>1993+13043</f>
        <v>15036</v>
      </c>
    </row>
    <row r="9" spans="1:6" ht="15.6" x14ac:dyDescent="0.3">
      <c r="A9" s="27"/>
      <c r="B9" s="4" t="s">
        <v>7</v>
      </c>
      <c r="C9" s="5">
        <v>13471.26</v>
      </c>
      <c r="D9" s="6">
        <f>1840+11983</f>
        <v>13823</v>
      </c>
    </row>
    <row r="10" spans="1:6" ht="15.6" x14ac:dyDescent="0.3">
      <c r="A10" s="27"/>
      <c r="B10" s="9" t="s">
        <v>8</v>
      </c>
      <c r="C10" s="12">
        <v>8845.27</v>
      </c>
      <c r="D10" s="13">
        <f>1179+8641</f>
        <v>9820</v>
      </c>
    </row>
    <row r="11" spans="1:6" ht="15.6" x14ac:dyDescent="0.3">
      <c r="A11" s="27"/>
      <c r="B11" s="4" t="s">
        <v>9</v>
      </c>
      <c r="C11" s="5">
        <v>5463.21</v>
      </c>
      <c r="D11" s="6">
        <f>497+4754</f>
        <v>5251</v>
      </c>
    </row>
    <row r="12" spans="1:6" ht="15.6" x14ac:dyDescent="0.3">
      <c r="A12" s="27"/>
      <c r="B12" s="9" t="s">
        <v>10</v>
      </c>
      <c r="C12" s="12">
        <v>7692.73</v>
      </c>
      <c r="D12" s="13">
        <f>961+7577</f>
        <v>8538</v>
      </c>
    </row>
    <row r="13" spans="1:6" ht="15.6" x14ac:dyDescent="0.3">
      <c r="A13" s="27"/>
      <c r="B13" s="4" t="s">
        <v>11</v>
      </c>
      <c r="C13" s="5">
        <v>12949.99</v>
      </c>
      <c r="D13" s="6">
        <f>1886+12659</f>
        <v>14545</v>
      </c>
    </row>
    <row r="14" spans="1:6" ht="15.6" x14ac:dyDescent="0.3">
      <c r="A14" s="27"/>
      <c r="B14" s="9" t="s">
        <v>12</v>
      </c>
      <c r="C14" s="12">
        <v>12518.07</v>
      </c>
      <c r="D14" s="13">
        <v>13939</v>
      </c>
    </row>
    <row r="15" spans="1:6" ht="15.6" x14ac:dyDescent="0.3">
      <c r="A15" s="27"/>
      <c r="B15" s="4" t="s">
        <v>13</v>
      </c>
      <c r="C15" s="5">
        <v>10799.99</v>
      </c>
      <c r="D15" s="6">
        <v>11459</v>
      </c>
    </row>
    <row r="16" spans="1:6" ht="15.6" x14ac:dyDescent="0.3">
      <c r="A16" s="27"/>
      <c r="B16" s="9" t="s">
        <v>14</v>
      </c>
      <c r="C16" s="12">
        <v>11772.9</v>
      </c>
      <c r="D16" s="13">
        <v>12413</v>
      </c>
    </row>
    <row r="17" spans="1:4" ht="15.6" x14ac:dyDescent="0.3">
      <c r="A17" s="27"/>
      <c r="B17" s="4" t="s">
        <v>15</v>
      </c>
      <c r="C17" s="5">
        <v>9944.35</v>
      </c>
      <c r="D17" s="6">
        <v>11172</v>
      </c>
    </row>
    <row r="18" spans="1:4" ht="16.2" thickBot="1" x14ac:dyDescent="0.35">
      <c r="B18" s="17" t="s">
        <v>16</v>
      </c>
      <c r="C18" s="18">
        <f>SUM(C6:C17)</f>
        <v>125591.47000000002</v>
      </c>
      <c r="D18" s="19">
        <f>SUM(D6:D17)</f>
        <v>137266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DF4B-D1FA-4F98-AB06-45C1A54F0C02}">
  <dimension ref="A1:F18"/>
  <sheetViews>
    <sheetView topLeftCell="C4" zoomScale="140" zoomScaleNormal="140" workbookViewId="0">
      <selection activeCell="C17" sqref="C17:D17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6"/>
      <c r="B5" s="35" t="s">
        <v>2</v>
      </c>
      <c r="C5" s="36" t="s">
        <v>18</v>
      </c>
      <c r="D5" s="37" t="s">
        <v>3</v>
      </c>
    </row>
    <row r="6" spans="1:6" ht="15.6" x14ac:dyDescent="0.3">
      <c r="A6" s="27"/>
      <c r="B6" s="20" t="s">
        <v>4</v>
      </c>
      <c r="C6" s="21">
        <v>9520.9599999999991</v>
      </c>
      <c r="D6" s="22">
        <v>10956</v>
      </c>
    </row>
    <row r="7" spans="1:6" ht="15.6" x14ac:dyDescent="0.3">
      <c r="A7" s="27"/>
      <c r="B7" s="20" t="s">
        <v>5</v>
      </c>
      <c r="C7" s="21">
        <v>10535.91</v>
      </c>
      <c r="D7" s="22">
        <v>10551</v>
      </c>
    </row>
    <row r="8" spans="1:6" ht="15.6" x14ac:dyDescent="0.3">
      <c r="A8" s="27"/>
      <c r="B8" s="20" t="s">
        <v>6</v>
      </c>
      <c r="C8" s="21">
        <v>18705.03</v>
      </c>
      <c r="D8" s="22">
        <v>17991</v>
      </c>
    </row>
    <row r="9" spans="1:6" ht="15.6" x14ac:dyDescent="0.3">
      <c r="A9" s="27"/>
      <c r="B9" s="20" t="s">
        <v>7</v>
      </c>
      <c r="C9" s="21">
        <v>16653.12</v>
      </c>
      <c r="D9" s="22">
        <v>15253</v>
      </c>
    </row>
    <row r="10" spans="1:6" ht="15.6" x14ac:dyDescent="0.3">
      <c r="A10" s="27"/>
      <c r="B10" s="20" t="s">
        <v>8</v>
      </c>
      <c r="C10" s="21">
        <v>9978.98</v>
      </c>
      <c r="D10" s="22">
        <v>10331</v>
      </c>
    </row>
    <row r="11" spans="1:6" ht="15.6" x14ac:dyDescent="0.3">
      <c r="A11" s="27"/>
      <c r="B11" s="20" t="s">
        <v>9</v>
      </c>
      <c r="C11" s="21">
        <v>11632.81</v>
      </c>
      <c r="D11" s="22">
        <v>12275</v>
      </c>
    </row>
    <row r="12" spans="1:6" ht="15.6" x14ac:dyDescent="0.3">
      <c r="A12" s="27"/>
      <c r="B12" s="20" t="s">
        <v>10</v>
      </c>
      <c r="C12" s="21">
        <v>15634.62</v>
      </c>
      <c r="D12" s="22">
        <v>14764</v>
      </c>
    </row>
    <row r="13" spans="1:6" ht="15.6" x14ac:dyDescent="0.3">
      <c r="A13" s="27"/>
      <c r="B13" s="20" t="s">
        <v>11</v>
      </c>
      <c r="C13" s="21">
        <v>17132.419999999998</v>
      </c>
      <c r="D13" s="22">
        <v>17804</v>
      </c>
    </row>
    <row r="14" spans="1:6" ht="15.6" x14ac:dyDescent="0.3">
      <c r="A14" s="27"/>
      <c r="B14" s="20" t="s">
        <v>12</v>
      </c>
      <c r="C14" s="21">
        <v>13348.44</v>
      </c>
      <c r="D14" s="22">
        <v>13214</v>
      </c>
    </row>
    <row r="15" spans="1:6" ht="15.6" x14ac:dyDescent="0.3">
      <c r="A15" s="27"/>
      <c r="B15" s="20" t="s">
        <v>13</v>
      </c>
      <c r="C15" s="21">
        <v>12467.96</v>
      </c>
      <c r="D15" s="22">
        <v>11715</v>
      </c>
    </row>
    <row r="16" spans="1:6" ht="15.6" x14ac:dyDescent="0.3">
      <c r="A16" s="27"/>
      <c r="B16" s="20" t="s">
        <v>14</v>
      </c>
      <c r="C16" s="21">
        <v>12992.69</v>
      </c>
      <c r="D16" s="22">
        <v>13069</v>
      </c>
    </row>
    <row r="17" spans="1:4" ht="15.6" x14ac:dyDescent="0.3">
      <c r="A17" s="27"/>
      <c r="B17" s="20" t="s">
        <v>15</v>
      </c>
      <c r="C17" s="21">
        <v>12486.7</v>
      </c>
      <c r="D17" s="22">
        <v>13115</v>
      </c>
    </row>
    <row r="18" spans="1:4" ht="16.2" thickBot="1" x14ac:dyDescent="0.35">
      <c r="B18" s="17" t="s">
        <v>16</v>
      </c>
      <c r="C18" s="18">
        <f>SUM(C6:C17)</f>
        <v>161089.63999999998</v>
      </c>
      <c r="D18" s="19">
        <f>SUM(D6:D17)</f>
        <v>161038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28266-C852-4852-A077-D7D8B111E582}">
  <dimension ref="A1:F18"/>
  <sheetViews>
    <sheetView topLeftCell="C3" zoomScale="140" zoomScaleNormal="140" workbookViewId="0">
      <selection activeCell="C6" sqref="C6:D6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6"/>
      <c r="B5" s="35" t="s">
        <v>2</v>
      </c>
      <c r="C5" s="36" t="s">
        <v>18</v>
      </c>
      <c r="D5" s="37" t="s">
        <v>3</v>
      </c>
    </row>
    <row r="6" spans="1:6" ht="15.6" x14ac:dyDescent="0.3">
      <c r="A6" s="27"/>
      <c r="B6" s="20" t="s">
        <v>4</v>
      </c>
      <c r="C6" s="21">
        <v>12815.42</v>
      </c>
      <c r="D6" s="22">
        <v>12607</v>
      </c>
    </row>
    <row r="7" spans="1:6" ht="15.6" x14ac:dyDescent="0.3">
      <c r="A7" s="27"/>
      <c r="B7" s="20" t="s">
        <v>5</v>
      </c>
      <c r="C7" s="21"/>
      <c r="D7" s="22"/>
    </row>
    <row r="8" spans="1:6" ht="15.6" x14ac:dyDescent="0.3">
      <c r="A8" s="27"/>
      <c r="B8" s="20" t="s">
        <v>6</v>
      </c>
      <c r="C8" s="21"/>
      <c r="D8" s="22"/>
    </row>
    <row r="9" spans="1:6" ht="15.6" x14ac:dyDescent="0.3">
      <c r="A9" s="27"/>
      <c r="B9" s="20" t="s">
        <v>7</v>
      </c>
      <c r="C9" s="21"/>
      <c r="D9" s="22"/>
    </row>
    <row r="10" spans="1:6" ht="15.6" x14ac:dyDescent="0.3">
      <c r="A10" s="27"/>
      <c r="B10" s="20" t="s">
        <v>8</v>
      </c>
      <c r="C10" s="21"/>
      <c r="D10" s="22"/>
    </row>
    <row r="11" spans="1:6" ht="15.6" x14ac:dyDescent="0.3">
      <c r="A11" s="27"/>
      <c r="B11" s="20" t="s">
        <v>9</v>
      </c>
      <c r="C11" s="21"/>
      <c r="D11" s="22"/>
    </row>
    <row r="12" spans="1:6" ht="15.6" x14ac:dyDescent="0.3">
      <c r="A12" s="27"/>
      <c r="B12" s="20" t="s">
        <v>10</v>
      </c>
      <c r="C12" s="21"/>
      <c r="D12" s="22"/>
    </row>
    <row r="13" spans="1:6" ht="15.6" x14ac:dyDescent="0.3">
      <c r="A13" s="27"/>
      <c r="B13" s="20" t="s">
        <v>11</v>
      </c>
      <c r="C13" s="21"/>
      <c r="D13" s="22"/>
    </row>
    <row r="14" spans="1:6" ht="15.6" x14ac:dyDescent="0.3">
      <c r="A14" s="27"/>
      <c r="B14" s="20" t="s">
        <v>12</v>
      </c>
      <c r="C14" s="21"/>
      <c r="D14" s="22"/>
    </row>
    <row r="15" spans="1:6" ht="15.6" x14ac:dyDescent="0.3">
      <c r="A15" s="27"/>
      <c r="B15" s="20" t="s">
        <v>13</v>
      </c>
      <c r="C15" s="21"/>
      <c r="D15" s="22"/>
    </row>
    <row r="16" spans="1:6" ht="15.6" x14ac:dyDescent="0.3">
      <c r="A16" s="27"/>
      <c r="B16" s="20" t="s">
        <v>14</v>
      </c>
      <c r="C16" s="21"/>
      <c r="D16" s="22"/>
    </row>
    <row r="17" spans="1:4" ht="15.6" x14ac:dyDescent="0.3">
      <c r="A17" s="27"/>
      <c r="B17" s="20" t="s">
        <v>15</v>
      </c>
      <c r="C17" s="21"/>
      <c r="D17" s="22"/>
    </row>
    <row r="18" spans="1:4" ht="16.2" thickBot="1" x14ac:dyDescent="0.35">
      <c r="B18" s="17" t="s">
        <v>16</v>
      </c>
      <c r="C18" s="18">
        <f>SUM(C6:C17)</f>
        <v>12815.42</v>
      </c>
      <c r="D18" s="19">
        <f>SUM(D6:D17)</f>
        <v>12607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showGridLines="0" zoomScale="75" zoomScaleNormal="140" workbookViewId="0">
      <selection activeCell="D22" sqref="D22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2" spans="1:6" ht="15" thickBot="1" x14ac:dyDescent="0.35"/>
    <row r="3" spans="1:6" ht="28.5" customHeight="1" thickBot="1" x14ac:dyDescent="0.35">
      <c r="B3" s="62" t="s">
        <v>19</v>
      </c>
      <c r="C3" s="63"/>
      <c r="D3" s="64"/>
    </row>
    <row r="4" spans="1:6" s="31" customFormat="1" ht="15" customHeight="1" thickTop="1" x14ac:dyDescent="0.3">
      <c r="B4" s="35" t="s">
        <v>2</v>
      </c>
      <c r="C4" s="49" t="s">
        <v>18</v>
      </c>
      <c r="D4" s="37" t="s">
        <v>3</v>
      </c>
      <c r="F4" s="32"/>
    </row>
    <row r="5" spans="1:6" ht="18" x14ac:dyDescent="0.35">
      <c r="A5" s="2"/>
      <c r="B5" s="51">
        <v>45689</v>
      </c>
      <c r="C5" s="59">
        <v>10535.91</v>
      </c>
      <c r="D5" s="22">
        <v>10551</v>
      </c>
    </row>
    <row r="6" spans="1:6" ht="15.6" x14ac:dyDescent="0.3">
      <c r="B6" s="51">
        <v>45717</v>
      </c>
      <c r="C6" s="59">
        <v>18705.03</v>
      </c>
      <c r="D6" s="22">
        <v>17991</v>
      </c>
    </row>
    <row r="7" spans="1:6" ht="15.6" x14ac:dyDescent="0.3">
      <c r="B7" s="51">
        <v>45748</v>
      </c>
      <c r="C7" s="59">
        <v>16653.12</v>
      </c>
      <c r="D7" s="22">
        <v>15253</v>
      </c>
    </row>
    <row r="8" spans="1:6" ht="15.6" x14ac:dyDescent="0.3">
      <c r="B8" s="51">
        <v>45778</v>
      </c>
      <c r="C8" s="59">
        <v>9978.98</v>
      </c>
      <c r="D8" s="22">
        <v>10331</v>
      </c>
    </row>
    <row r="9" spans="1:6" ht="15.6" x14ac:dyDescent="0.3">
      <c r="B9" s="51">
        <v>45809</v>
      </c>
      <c r="C9" s="59">
        <v>11632.81</v>
      </c>
      <c r="D9" s="22">
        <v>12275</v>
      </c>
    </row>
    <row r="10" spans="1:6" ht="15.6" x14ac:dyDescent="0.3">
      <c r="B10" s="51">
        <v>45839</v>
      </c>
      <c r="C10" s="59">
        <v>15634.62</v>
      </c>
      <c r="D10" s="22">
        <v>14764</v>
      </c>
    </row>
    <row r="11" spans="1:6" ht="15.6" x14ac:dyDescent="0.3">
      <c r="B11" s="51">
        <v>45870</v>
      </c>
      <c r="C11" s="59">
        <v>17132.419999999998</v>
      </c>
      <c r="D11" s="22">
        <v>17804</v>
      </c>
    </row>
    <row r="12" spans="1:6" ht="15.6" x14ac:dyDescent="0.3">
      <c r="B12" s="51">
        <v>45901</v>
      </c>
      <c r="C12" s="59">
        <v>13348.44</v>
      </c>
      <c r="D12" s="22">
        <v>13214</v>
      </c>
    </row>
    <row r="13" spans="1:6" ht="15.6" x14ac:dyDescent="0.3">
      <c r="B13" s="51">
        <v>45931</v>
      </c>
      <c r="C13" s="59">
        <v>12467.96</v>
      </c>
      <c r="D13" s="22">
        <v>11715</v>
      </c>
    </row>
    <row r="14" spans="1:6" ht="15.6" x14ac:dyDescent="0.3">
      <c r="B14" s="51">
        <v>45962</v>
      </c>
      <c r="C14" s="59">
        <v>12992.69</v>
      </c>
      <c r="D14" s="22">
        <v>13069</v>
      </c>
    </row>
    <row r="15" spans="1:6" ht="15.6" x14ac:dyDescent="0.3">
      <c r="B15" s="51">
        <v>45992</v>
      </c>
      <c r="C15" s="59">
        <v>12486.7</v>
      </c>
      <c r="D15" s="22">
        <v>13115</v>
      </c>
    </row>
    <row r="16" spans="1:6" ht="16.2" thickBot="1" x14ac:dyDescent="0.35">
      <c r="B16" s="50">
        <v>46023</v>
      </c>
      <c r="C16" s="60">
        <v>12815.42</v>
      </c>
      <c r="D16" s="61">
        <v>12607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tabSelected="1" topLeftCell="B1" zoomScale="83" zoomScaleNormal="120" workbookViewId="0">
      <selection activeCell="T13" sqref="T13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11" s="31" customFormat="1" ht="15.6" x14ac:dyDescent="0.3">
      <c r="C1" s="25"/>
    </row>
    <row r="3" spans="1:11" s="25" customFormat="1" ht="16.2" thickBot="1" x14ac:dyDescent="0.35">
      <c r="C3" s="28"/>
      <c r="G3" s="28"/>
      <c r="K3" s="28"/>
    </row>
    <row r="4" spans="1:11" s="31" customFormat="1" ht="30" customHeight="1" thickBot="1" x14ac:dyDescent="0.35">
      <c r="B4" s="62" t="s">
        <v>19</v>
      </c>
      <c r="C4" s="63"/>
      <c r="D4" s="64"/>
      <c r="F4" s="32"/>
    </row>
    <row r="5" spans="1:11" ht="19.2" thickTop="1" thickBot="1" x14ac:dyDescent="0.4">
      <c r="A5" s="2"/>
      <c r="B5" s="35" t="s">
        <v>0</v>
      </c>
      <c r="C5" s="49" t="s">
        <v>17</v>
      </c>
      <c r="D5" s="37" t="s">
        <v>1</v>
      </c>
    </row>
    <row r="6" spans="1:11" ht="15.6" x14ac:dyDescent="0.3">
      <c r="B6" s="46">
        <v>2004</v>
      </c>
      <c r="C6" s="48">
        <v>0</v>
      </c>
      <c r="D6" s="47">
        <v>0</v>
      </c>
    </row>
    <row r="7" spans="1:11" ht="15.6" x14ac:dyDescent="0.3">
      <c r="B7" s="4">
        <v>2005</v>
      </c>
      <c r="C7" s="52">
        <v>0</v>
      </c>
      <c r="D7" s="33">
        <v>0</v>
      </c>
    </row>
    <row r="8" spans="1:11" ht="15.6" x14ac:dyDescent="0.3">
      <c r="B8" s="9">
        <v>2006</v>
      </c>
      <c r="C8" s="54">
        <v>0</v>
      </c>
      <c r="D8" s="34">
        <v>0</v>
      </c>
    </row>
    <row r="9" spans="1:11" ht="15.6" x14ac:dyDescent="0.3">
      <c r="B9" s="4">
        <v>2007</v>
      </c>
      <c r="C9" s="52">
        <v>0</v>
      </c>
      <c r="D9" s="6">
        <v>0</v>
      </c>
    </row>
    <row r="10" spans="1:11" ht="15.6" x14ac:dyDescent="0.3">
      <c r="B10" s="9">
        <v>2008</v>
      </c>
      <c r="C10" s="54">
        <v>0</v>
      </c>
      <c r="D10" s="34">
        <v>0</v>
      </c>
    </row>
    <row r="11" spans="1:11" ht="15.6" x14ac:dyDescent="0.3">
      <c r="B11" s="4">
        <v>2009</v>
      </c>
      <c r="C11" s="52">
        <v>597.29999999999995</v>
      </c>
      <c r="D11" s="6">
        <v>1222</v>
      </c>
    </row>
    <row r="12" spans="1:11" ht="15.6" x14ac:dyDescent="0.3">
      <c r="B12" s="9">
        <v>2010</v>
      </c>
      <c r="C12" s="54">
        <v>2418.16</v>
      </c>
      <c r="D12" s="13">
        <v>5599</v>
      </c>
    </row>
    <row r="13" spans="1:11" ht="15.6" x14ac:dyDescent="0.3">
      <c r="B13" s="4">
        <v>2011</v>
      </c>
      <c r="C13" s="52">
        <v>4361.59</v>
      </c>
      <c r="D13" s="6">
        <v>9517</v>
      </c>
    </row>
    <row r="14" spans="1:11" ht="15.6" x14ac:dyDescent="0.3">
      <c r="B14" s="9">
        <v>2012</v>
      </c>
      <c r="C14" s="54">
        <f>'2012'!C18</f>
        <v>6403.1200000000008</v>
      </c>
      <c r="D14" s="13">
        <f>'2012'!D18</f>
        <v>13231</v>
      </c>
    </row>
    <row r="15" spans="1:11" ht="15.6" x14ac:dyDescent="0.3">
      <c r="B15" s="4">
        <v>2013</v>
      </c>
      <c r="C15" s="55">
        <f>'2013'!C18</f>
        <v>8354.16</v>
      </c>
      <c r="D15" s="8">
        <f>'2013'!D18</f>
        <v>21062</v>
      </c>
    </row>
    <row r="16" spans="1:11" ht="15.6" x14ac:dyDescent="0.3">
      <c r="B16" s="9">
        <v>2014</v>
      </c>
      <c r="C16" s="53">
        <f>'2014'!C18</f>
        <v>22114.780000000002</v>
      </c>
      <c r="D16" s="11">
        <f>'2014'!D18</f>
        <v>54684</v>
      </c>
    </row>
    <row r="17" spans="2:4" ht="15.6" x14ac:dyDescent="0.3">
      <c r="B17" s="4">
        <v>2015</v>
      </c>
      <c r="C17" s="55">
        <f>'2015'!C18</f>
        <v>74646.3</v>
      </c>
      <c r="D17" s="8">
        <f>'2015'!D18</f>
        <v>109820</v>
      </c>
    </row>
    <row r="18" spans="2:4" ht="15.6" x14ac:dyDescent="0.3">
      <c r="B18" s="9">
        <v>2016</v>
      </c>
      <c r="C18" s="53">
        <f>'2016'!C18</f>
        <v>82436</v>
      </c>
      <c r="D18" s="11">
        <f>'2016'!D18</f>
        <v>116307</v>
      </c>
    </row>
    <row r="19" spans="2:4" ht="15.6" x14ac:dyDescent="0.3">
      <c r="B19" s="4">
        <v>2017</v>
      </c>
      <c r="C19" s="55">
        <f>'2017'!C18</f>
        <v>80497.259999999995</v>
      </c>
      <c r="D19" s="8">
        <f>'2017'!D18</f>
        <v>119509</v>
      </c>
    </row>
    <row r="20" spans="2:4" ht="15.6" x14ac:dyDescent="0.3">
      <c r="B20" s="9">
        <v>2018</v>
      </c>
      <c r="C20" s="53">
        <f>'2018'!C18</f>
        <v>107395.70999999999</v>
      </c>
      <c r="D20" s="11">
        <f>'2018'!D18</f>
        <v>126822</v>
      </c>
    </row>
    <row r="21" spans="2:4" ht="15.6" x14ac:dyDescent="0.3">
      <c r="B21" s="4">
        <v>2019</v>
      </c>
      <c r="C21" s="52">
        <f>'2019'!C18</f>
        <v>129363.41</v>
      </c>
      <c r="D21" s="6">
        <f>'2019'!D18</f>
        <v>143625</v>
      </c>
    </row>
    <row r="22" spans="2:4" ht="15.6" x14ac:dyDescent="0.25">
      <c r="B22" s="45">
        <v>2020</v>
      </c>
      <c r="C22" s="53">
        <f>'2020'!C18</f>
        <v>68386.84</v>
      </c>
      <c r="D22" s="11">
        <f>'2020'!D18</f>
        <v>74245</v>
      </c>
    </row>
    <row r="23" spans="2:4" ht="15.6" x14ac:dyDescent="0.3">
      <c r="B23" s="4">
        <v>2021</v>
      </c>
      <c r="C23" s="55">
        <f>'2021'!C18</f>
        <v>61467.820000000007</v>
      </c>
      <c r="D23" s="8">
        <f>'2021'!D18</f>
        <v>67126</v>
      </c>
    </row>
    <row r="24" spans="2:4" ht="15.6" x14ac:dyDescent="0.3">
      <c r="B24" s="9">
        <v>2022</v>
      </c>
      <c r="C24" s="53">
        <f>'2022'!C18</f>
        <v>91627.890000000014</v>
      </c>
      <c r="D24" s="11">
        <f>'2022'!D18</f>
        <v>108331</v>
      </c>
    </row>
    <row r="25" spans="2:4" ht="15.6" x14ac:dyDescent="0.3">
      <c r="B25" s="4">
        <v>2023</v>
      </c>
      <c r="C25" s="52">
        <f>'2023'!C18</f>
        <v>120495.29</v>
      </c>
      <c r="D25" s="6">
        <f>'2023'!D18</f>
        <v>141663</v>
      </c>
    </row>
    <row r="26" spans="2:4" ht="16.2" thickBot="1" x14ac:dyDescent="0.35">
      <c r="B26" s="56">
        <v>2024</v>
      </c>
      <c r="C26" s="57">
        <f>'2024'!C18</f>
        <v>125591.47000000002</v>
      </c>
      <c r="D26" s="58">
        <f>'2024'!D18</f>
        <v>137266</v>
      </c>
    </row>
    <row r="27" spans="2:4" ht="16.2" thickBot="1" x14ac:dyDescent="0.35">
      <c r="B27" s="56">
        <v>2025</v>
      </c>
      <c r="C27" s="57">
        <f>'2025'!C18</f>
        <v>161089.63999999998</v>
      </c>
      <c r="D27" s="58">
        <f>'2025'!D18</f>
        <v>161038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"/>
      <c r="B5" s="35" t="s">
        <v>2</v>
      </c>
      <c r="C5" s="38" t="s">
        <v>18</v>
      </c>
      <c r="D5" s="37" t="s">
        <v>3</v>
      </c>
    </row>
    <row r="6" spans="1:6" ht="15.6" x14ac:dyDescent="0.3">
      <c r="B6" s="9" t="s">
        <v>4</v>
      </c>
      <c r="C6" s="12">
        <v>962.98</v>
      </c>
      <c r="D6" s="13">
        <v>1181</v>
      </c>
    </row>
    <row r="7" spans="1:6" ht="15.6" x14ac:dyDescent="0.3">
      <c r="B7" s="4" t="s">
        <v>5</v>
      </c>
      <c r="C7" s="5">
        <v>999.75</v>
      </c>
      <c r="D7" s="6">
        <v>2735</v>
      </c>
    </row>
    <row r="8" spans="1:6" ht="15.6" x14ac:dyDescent="0.3">
      <c r="B8" s="9" t="s">
        <v>6</v>
      </c>
      <c r="C8" s="12">
        <v>396.13</v>
      </c>
      <c r="D8" s="13">
        <v>991</v>
      </c>
    </row>
    <row r="9" spans="1:6" ht="15.6" x14ac:dyDescent="0.3">
      <c r="B9" s="4" t="s">
        <v>7</v>
      </c>
      <c r="C9" s="5">
        <v>507.91</v>
      </c>
      <c r="D9" s="6">
        <v>1299</v>
      </c>
    </row>
    <row r="10" spans="1:6" ht="15.6" x14ac:dyDescent="0.3">
      <c r="B10" s="9" t="s">
        <v>8</v>
      </c>
      <c r="C10" s="12">
        <v>884.3</v>
      </c>
      <c r="D10" s="13">
        <v>2436</v>
      </c>
    </row>
    <row r="11" spans="1:6" ht="15.6" x14ac:dyDescent="0.3">
      <c r="B11" s="4" t="s">
        <v>9</v>
      </c>
      <c r="C11" s="5">
        <v>518.85</v>
      </c>
      <c r="D11" s="6">
        <v>1500</v>
      </c>
    </row>
    <row r="12" spans="1:6" ht="15.6" x14ac:dyDescent="0.3">
      <c r="B12" s="9" t="s">
        <v>10</v>
      </c>
      <c r="C12" s="12">
        <v>668.16</v>
      </c>
      <c r="D12" s="13">
        <v>1902</v>
      </c>
    </row>
    <row r="13" spans="1:6" ht="15.6" x14ac:dyDescent="0.3">
      <c r="B13" s="4" t="s">
        <v>11</v>
      </c>
      <c r="C13" s="5">
        <v>695.3</v>
      </c>
      <c r="D13" s="6">
        <v>1931</v>
      </c>
    </row>
    <row r="14" spans="1:6" ht="15.6" x14ac:dyDescent="0.3">
      <c r="B14" s="9" t="s">
        <v>12</v>
      </c>
      <c r="C14" s="12">
        <v>689.93</v>
      </c>
      <c r="D14" s="13">
        <v>1953</v>
      </c>
    </row>
    <row r="15" spans="1:6" ht="15.6" x14ac:dyDescent="0.3">
      <c r="B15" s="4" t="s">
        <v>13</v>
      </c>
      <c r="C15" s="7">
        <v>720.91</v>
      </c>
      <c r="D15" s="8">
        <v>2000</v>
      </c>
    </row>
    <row r="16" spans="1:6" ht="15.6" x14ac:dyDescent="0.3">
      <c r="B16" s="9" t="s">
        <v>14</v>
      </c>
      <c r="C16" s="10">
        <v>635.23</v>
      </c>
      <c r="D16" s="11">
        <v>1567</v>
      </c>
    </row>
    <row r="17" spans="2:4" ht="15.6" x14ac:dyDescent="0.3">
      <c r="B17" s="4" t="s">
        <v>15</v>
      </c>
      <c r="C17" s="7">
        <v>674.71</v>
      </c>
      <c r="D17" s="8">
        <v>1567</v>
      </c>
    </row>
    <row r="18" spans="2:4" ht="16.2" thickBot="1" x14ac:dyDescent="0.35">
      <c r="B18" s="14" t="s">
        <v>16</v>
      </c>
      <c r="C18" s="15">
        <f>SUM(C6:C17)</f>
        <v>8354.16</v>
      </c>
      <c r="D18" s="16">
        <f>SUM(D6:D17)</f>
        <v>21062</v>
      </c>
    </row>
    <row r="19" spans="2:4" x14ac:dyDescent="0.3">
      <c r="C19" s="3"/>
      <c r="D19" s="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"/>
      <c r="B5" s="35" t="s">
        <v>2</v>
      </c>
      <c r="C5" s="38" t="s">
        <v>18</v>
      </c>
      <c r="D5" s="37" t="s">
        <v>3</v>
      </c>
    </row>
    <row r="6" spans="1:6" ht="15.6" x14ac:dyDescent="0.3">
      <c r="B6" s="9" t="s">
        <v>4</v>
      </c>
      <c r="C6" s="12">
        <v>464.1</v>
      </c>
      <c r="D6" s="13">
        <v>1109</v>
      </c>
    </row>
    <row r="7" spans="1:6" ht="15.6" x14ac:dyDescent="0.3">
      <c r="B7" s="4" t="s">
        <v>5</v>
      </c>
      <c r="C7" s="5">
        <v>460.6</v>
      </c>
      <c r="D7" s="6">
        <v>1099</v>
      </c>
    </row>
    <row r="8" spans="1:6" ht="15.6" x14ac:dyDescent="0.3">
      <c r="B8" s="9" t="s">
        <v>6</v>
      </c>
      <c r="C8" s="12">
        <v>467.97</v>
      </c>
      <c r="D8" s="13">
        <v>1239</v>
      </c>
    </row>
    <row r="9" spans="1:6" ht="15.6" x14ac:dyDescent="0.3">
      <c r="B9" s="4" t="s">
        <v>7</v>
      </c>
      <c r="C9" s="5">
        <v>447.65</v>
      </c>
      <c r="D9" s="6">
        <v>1032</v>
      </c>
    </row>
    <row r="10" spans="1:6" ht="15.6" x14ac:dyDescent="0.3">
      <c r="B10" s="9" t="s">
        <v>8</v>
      </c>
      <c r="C10" s="12">
        <v>493.98</v>
      </c>
      <c r="D10" s="13">
        <v>1184</v>
      </c>
    </row>
    <row r="11" spans="1:6" ht="15.6" x14ac:dyDescent="0.3">
      <c r="B11" s="4" t="s">
        <v>9</v>
      </c>
      <c r="C11" s="5">
        <v>593.05999999999995</v>
      </c>
      <c r="D11" s="6">
        <v>1482</v>
      </c>
    </row>
    <row r="12" spans="1:6" ht="15.6" x14ac:dyDescent="0.3">
      <c r="B12" s="9" t="s">
        <v>10</v>
      </c>
      <c r="C12" s="12">
        <v>2521.89</v>
      </c>
      <c r="D12" s="13">
        <v>6975</v>
      </c>
    </row>
    <row r="13" spans="1:6" ht="15.6" x14ac:dyDescent="0.3">
      <c r="B13" s="4" t="s">
        <v>11</v>
      </c>
      <c r="C13" s="5">
        <v>2384.08</v>
      </c>
      <c r="D13" s="6">
        <v>6401</v>
      </c>
    </row>
    <row r="14" spans="1:6" ht="15.6" x14ac:dyDescent="0.3">
      <c r="B14" s="9" t="s">
        <v>12</v>
      </c>
      <c r="C14" s="12">
        <v>2636.16</v>
      </c>
      <c r="D14" s="13">
        <v>7026</v>
      </c>
    </row>
    <row r="15" spans="1:6" ht="15.6" x14ac:dyDescent="0.3">
      <c r="B15" s="4" t="s">
        <v>13</v>
      </c>
      <c r="C15" s="7">
        <v>4059.77</v>
      </c>
      <c r="D15" s="8">
        <v>9661</v>
      </c>
    </row>
    <row r="16" spans="1:6" ht="15.6" x14ac:dyDescent="0.3">
      <c r="B16" s="9" t="s">
        <v>14</v>
      </c>
      <c r="C16" s="10">
        <v>3624.23</v>
      </c>
      <c r="D16" s="11">
        <v>8868</v>
      </c>
    </row>
    <row r="17" spans="2:4" ht="15.6" x14ac:dyDescent="0.3">
      <c r="B17" s="4" t="s">
        <v>15</v>
      </c>
      <c r="C17" s="7">
        <v>3961.29</v>
      </c>
      <c r="D17" s="8">
        <v>8608</v>
      </c>
    </row>
    <row r="18" spans="2:4" ht="16.2" thickBot="1" x14ac:dyDescent="0.35">
      <c r="B18" s="14" t="s">
        <v>16</v>
      </c>
      <c r="C18" s="15">
        <f>SUM(C6:C17)</f>
        <v>22114.780000000002</v>
      </c>
      <c r="D18" s="16">
        <f>SUM(D6:D17)</f>
        <v>54684</v>
      </c>
    </row>
    <row r="19" spans="2:4" x14ac:dyDescent="0.3">
      <c r="C19" s="3"/>
      <c r="D19" s="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"/>
      <c r="B5" s="35" t="s">
        <v>2</v>
      </c>
      <c r="C5" s="38" t="s">
        <v>18</v>
      </c>
      <c r="D5" s="37" t="s">
        <v>3</v>
      </c>
    </row>
    <row r="6" spans="1:6" ht="15.6" x14ac:dyDescent="0.3">
      <c r="B6" s="9" t="s">
        <v>4</v>
      </c>
      <c r="C6" s="12">
        <v>3245.11</v>
      </c>
      <c r="D6" s="13">
        <v>5718</v>
      </c>
    </row>
    <row r="7" spans="1:6" ht="15.6" x14ac:dyDescent="0.3">
      <c r="B7" s="4" t="s">
        <v>5</v>
      </c>
      <c r="C7" s="5">
        <v>3629.2</v>
      </c>
      <c r="D7" s="6">
        <v>6368</v>
      </c>
    </row>
    <row r="8" spans="1:6" ht="15.6" x14ac:dyDescent="0.3">
      <c r="B8" s="9" t="s">
        <v>6</v>
      </c>
      <c r="C8" s="12">
        <v>5140.5600000000004</v>
      </c>
      <c r="D8" s="13">
        <v>7424</v>
      </c>
    </row>
    <row r="9" spans="1:6" ht="15.6" x14ac:dyDescent="0.3">
      <c r="B9" s="4" t="s">
        <v>7</v>
      </c>
      <c r="C9" s="5">
        <v>7142.32</v>
      </c>
      <c r="D9" s="6">
        <v>10219</v>
      </c>
    </row>
    <row r="10" spans="1:6" ht="15.6" x14ac:dyDescent="0.3">
      <c r="B10" s="9" t="s">
        <v>8</v>
      </c>
      <c r="C10" s="12">
        <v>6723.36</v>
      </c>
      <c r="D10" s="13">
        <v>9194</v>
      </c>
    </row>
    <row r="11" spans="1:6" ht="15.6" x14ac:dyDescent="0.3">
      <c r="B11" s="4" t="s">
        <v>9</v>
      </c>
      <c r="C11" s="5">
        <v>7568.88</v>
      </c>
      <c r="D11" s="6">
        <v>10716</v>
      </c>
    </row>
    <row r="12" spans="1:6" ht="15.6" x14ac:dyDescent="0.3">
      <c r="B12" s="9" t="s">
        <v>10</v>
      </c>
      <c r="C12" s="12">
        <v>7457.76</v>
      </c>
      <c r="D12" s="13">
        <v>10597</v>
      </c>
    </row>
    <row r="13" spans="1:6" ht="15.6" x14ac:dyDescent="0.3">
      <c r="B13" s="4" t="s">
        <v>11</v>
      </c>
      <c r="C13" s="5">
        <v>6550.72</v>
      </c>
      <c r="D13" s="6">
        <v>8948</v>
      </c>
    </row>
    <row r="14" spans="1:6" ht="15.6" x14ac:dyDescent="0.3">
      <c r="B14" s="9" t="s">
        <v>12</v>
      </c>
      <c r="C14" s="12">
        <v>8103.84</v>
      </c>
      <c r="D14" s="13">
        <v>11233</v>
      </c>
    </row>
    <row r="15" spans="1:6" ht="15.6" x14ac:dyDescent="0.3">
      <c r="B15" s="4" t="s">
        <v>13</v>
      </c>
      <c r="C15" s="7">
        <v>7318.37</v>
      </c>
      <c r="D15" s="8">
        <v>9767</v>
      </c>
    </row>
    <row r="16" spans="1:6" ht="15.6" x14ac:dyDescent="0.3">
      <c r="B16" s="9" t="s">
        <v>14</v>
      </c>
      <c r="C16" s="10">
        <v>7850.4</v>
      </c>
      <c r="D16" s="11">
        <v>9688</v>
      </c>
    </row>
    <row r="17" spans="2:4" ht="15.6" x14ac:dyDescent="0.3">
      <c r="B17" s="4" t="s">
        <v>15</v>
      </c>
      <c r="C17" s="7">
        <v>3915.78</v>
      </c>
      <c r="D17" s="8">
        <v>9948</v>
      </c>
    </row>
    <row r="18" spans="2:4" ht="16.2" thickBot="1" x14ac:dyDescent="0.35">
      <c r="B18" s="14" t="s">
        <v>16</v>
      </c>
      <c r="C18" s="15">
        <f>SUM(C6:C17)</f>
        <v>74646.3</v>
      </c>
      <c r="D18" s="16">
        <f>SUM(D6:D17)</f>
        <v>109820</v>
      </c>
    </row>
    <row r="19" spans="2:4" x14ac:dyDescent="0.3">
      <c r="C19" s="3"/>
      <c r="D19" s="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s="30" customFormat="1" ht="21" customHeight="1" thickTop="1" x14ac:dyDescent="0.3">
      <c r="A5" s="29"/>
      <c r="B5" s="39" t="s">
        <v>2</v>
      </c>
      <c r="C5" s="38" t="s">
        <v>18</v>
      </c>
      <c r="D5" s="40" t="s">
        <v>3</v>
      </c>
    </row>
    <row r="6" spans="1:6" ht="17.25" customHeight="1" x14ac:dyDescent="0.35">
      <c r="A6" s="2"/>
      <c r="B6" s="9" t="s">
        <v>4</v>
      </c>
      <c r="C6" s="12">
        <v>5956.72</v>
      </c>
      <c r="D6" s="13">
        <v>6251</v>
      </c>
    </row>
    <row r="7" spans="1:6" ht="15.6" x14ac:dyDescent="0.3">
      <c r="B7" s="4" t="s">
        <v>5</v>
      </c>
      <c r="C7" s="5">
        <v>5344.33</v>
      </c>
      <c r="D7" s="6">
        <v>6526</v>
      </c>
    </row>
    <row r="8" spans="1:6" ht="15.6" x14ac:dyDescent="0.3">
      <c r="B8" s="9" t="s">
        <v>6</v>
      </c>
      <c r="C8" s="12">
        <v>5990.59</v>
      </c>
      <c r="D8" s="13">
        <v>8258</v>
      </c>
    </row>
    <row r="9" spans="1:6" ht="15.6" x14ac:dyDescent="0.3">
      <c r="B9" s="4" t="s">
        <v>7</v>
      </c>
      <c r="C9" s="5">
        <v>8383.19</v>
      </c>
      <c r="D9" s="6">
        <v>11415</v>
      </c>
    </row>
    <row r="10" spans="1:6" ht="15.6" x14ac:dyDescent="0.3">
      <c r="B10" s="9" t="s">
        <v>8</v>
      </c>
      <c r="C10" s="12">
        <v>7982.52</v>
      </c>
      <c r="D10" s="13">
        <v>11733</v>
      </c>
    </row>
    <row r="11" spans="1:6" ht="15.6" x14ac:dyDescent="0.3">
      <c r="B11" s="4" t="s">
        <v>9</v>
      </c>
      <c r="C11" s="5">
        <v>7568.88</v>
      </c>
      <c r="D11" s="6">
        <v>10716</v>
      </c>
    </row>
    <row r="12" spans="1:6" ht="15.6" x14ac:dyDescent="0.3">
      <c r="B12" s="9" t="s">
        <v>10</v>
      </c>
      <c r="C12" s="12">
        <v>9056.4</v>
      </c>
      <c r="D12" s="13">
        <v>13467</v>
      </c>
    </row>
    <row r="13" spans="1:6" ht="15.6" x14ac:dyDescent="0.3">
      <c r="B13" s="4" t="s">
        <v>11</v>
      </c>
      <c r="C13" s="5">
        <v>6265.34</v>
      </c>
      <c r="D13" s="6">
        <v>9543</v>
      </c>
    </row>
    <row r="14" spans="1:6" ht="15.6" x14ac:dyDescent="0.3">
      <c r="B14" s="9" t="s">
        <v>12</v>
      </c>
      <c r="C14" s="12">
        <v>8323.18</v>
      </c>
      <c r="D14" s="13">
        <v>12100</v>
      </c>
    </row>
    <row r="15" spans="1:6" ht="15.6" x14ac:dyDescent="0.3">
      <c r="B15" s="4" t="s">
        <v>13</v>
      </c>
      <c r="C15" s="7">
        <v>6982.04</v>
      </c>
      <c r="D15" s="8">
        <v>9600</v>
      </c>
    </row>
    <row r="16" spans="1:6" ht="15.6" x14ac:dyDescent="0.3">
      <c r="B16" s="9" t="s">
        <v>14</v>
      </c>
      <c r="C16" s="10">
        <v>5037.59</v>
      </c>
      <c r="D16" s="11">
        <v>7408</v>
      </c>
    </row>
    <row r="17" spans="2:4" ht="15.6" x14ac:dyDescent="0.3">
      <c r="B17" s="4" t="s">
        <v>15</v>
      </c>
      <c r="C17" s="7">
        <v>5545.22</v>
      </c>
      <c r="D17" s="8">
        <v>9290</v>
      </c>
    </row>
    <row r="18" spans="2:4" ht="16.2" thickBot="1" x14ac:dyDescent="0.35">
      <c r="B18" s="17" t="s">
        <v>16</v>
      </c>
      <c r="C18" s="42">
        <f>SUM(C6:C17)</f>
        <v>82436</v>
      </c>
      <c r="D18" s="19">
        <f>SUM(D6:D17)</f>
        <v>116307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>
      <c r="B3" s="65"/>
      <c r="C3" s="65"/>
      <c r="D3" s="65"/>
    </row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"/>
      <c r="B5" s="35" t="s">
        <v>2</v>
      </c>
      <c r="C5" s="36" t="s">
        <v>18</v>
      </c>
      <c r="D5" s="37" t="s">
        <v>3</v>
      </c>
    </row>
    <row r="6" spans="1:6" ht="15.6" x14ac:dyDescent="0.3">
      <c r="B6" s="9" t="s">
        <v>4</v>
      </c>
      <c r="C6" s="12">
        <v>4234.97</v>
      </c>
      <c r="D6" s="13">
        <v>6464</v>
      </c>
    </row>
    <row r="7" spans="1:6" ht="15.6" x14ac:dyDescent="0.3">
      <c r="B7" s="20" t="s">
        <v>5</v>
      </c>
      <c r="C7" s="21">
        <v>5501.91</v>
      </c>
      <c r="D7" s="22">
        <v>8892</v>
      </c>
    </row>
    <row r="8" spans="1:6" ht="15.6" x14ac:dyDescent="0.3">
      <c r="B8" s="9" t="s">
        <v>6</v>
      </c>
      <c r="C8" s="12">
        <v>6421.44</v>
      </c>
      <c r="D8" s="13">
        <v>10796</v>
      </c>
    </row>
    <row r="9" spans="1:6" ht="15.6" x14ac:dyDescent="0.3">
      <c r="B9" s="20" t="s">
        <v>7</v>
      </c>
      <c r="C9" s="21">
        <v>5734.59</v>
      </c>
      <c r="D9" s="22">
        <v>8889</v>
      </c>
    </row>
    <row r="10" spans="1:6" ht="15.6" x14ac:dyDescent="0.3">
      <c r="B10" s="9" t="s">
        <v>8</v>
      </c>
      <c r="C10" s="12">
        <v>6579.06</v>
      </c>
      <c r="D10" s="13">
        <v>9464</v>
      </c>
    </row>
    <row r="11" spans="1:6" ht="15.6" x14ac:dyDescent="0.3">
      <c r="B11" s="20" t="s">
        <v>9</v>
      </c>
      <c r="C11" s="21">
        <v>8848.5300000000007</v>
      </c>
      <c r="D11" s="22">
        <v>12450</v>
      </c>
    </row>
    <row r="12" spans="1:6" ht="15.6" x14ac:dyDescent="0.3">
      <c r="A12" s="27"/>
      <c r="B12" s="23" t="s">
        <v>10</v>
      </c>
      <c r="C12" s="12">
        <v>8099.8</v>
      </c>
      <c r="D12" s="13">
        <v>12104</v>
      </c>
    </row>
    <row r="13" spans="1:6" ht="15.6" x14ac:dyDescent="0.3">
      <c r="A13" s="27"/>
      <c r="B13" s="24" t="s">
        <v>11</v>
      </c>
      <c r="C13" s="21">
        <v>8133.7</v>
      </c>
      <c r="D13" s="22">
        <v>11379</v>
      </c>
    </row>
    <row r="14" spans="1:6" ht="15.6" x14ac:dyDescent="0.3">
      <c r="A14" s="27"/>
      <c r="B14" s="23" t="s">
        <v>12</v>
      </c>
      <c r="C14" s="12">
        <v>5931.42</v>
      </c>
      <c r="D14" s="13">
        <v>8750</v>
      </c>
    </row>
    <row r="15" spans="1:6" ht="15.6" x14ac:dyDescent="0.3">
      <c r="A15" s="27"/>
      <c r="B15" s="24" t="s">
        <v>13</v>
      </c>
      <c r="C15" s="21">
        <v>6845.92</v>
      </c>
      <c r="D15" s="22">
        <v>9611</v>
      </c>
    </row>
    <row r="16" spans="1:6" ht="15.6" x14ac:dyDescent="0.3">
      <c r="A16" s="27"/>
      <c r="B16" s="23" t="s">
        <v>14</v>
      </c>
      <c r="C16" s="12">
        <v>6829.12</v>
      </c>
      <c r="D16" s="13">
        <v>10242</v>
      </c>
    </row>
    <row r="17" spans="1:4" ht="15.6" x14ac:dyDescent="0.3">
      <c r="A17" s="27"/>
      <c r="B17" s="24" t="s">
        <v>15</v>
      </c>
      <c r="C17" s="21">
        <v>7336.8</v>
      </c>
      <c r="D17" s="22">
        <v>10468</v>
      </c>
    </row>
    <row r="18" spans="1:4" ht="16.2" thickBot="1" x14ac:dyDescent="0.35">
      <c r="B18" s="17" t="s">
        <v>16</v>
      </c>
      <c r="C18" s="18">
        <f>SUM(C6:C17)</f>
        <v>80497.259999999995</v>
      </c>
      <c r="D18" s="19">
        <f>SUM(D6:D17)</f>
        <v>119509</v>
      </c>
    </row>
  </sheetData>
  <mergeCells count="2">
    <mergeCell ref="B3:D3"/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7" s="31" customFormat="1" ht="15.6" x14ac:dyDescent="0.3">
      <c r="C1" s="25"/>
    </row>
    <row r="3" spans="1:7" ht="15" thickBot="1" x14ac:dyDescent="0.35"/>
    <row r="4" spans="1:7" s="31" customFormat="1" ht="30" customHeight="1" thickBot="1" x14ac:dyDescent="0.35">
      <c r="B4" s="62" t="s">
        <v>19</v>
      </c>
      <c r="C4" s="63"/>
      <c r="D4" s="64"/>
      <c r="F4" s="32"/>
    </row>
    <row r="5" spans="1:7" ht="18.600000000000001" thickTop="1" x14ac:dyDescent="0.35">
      <c r="A5" s="26"/>
      <c r="B5" s="36" t="s">
        <v>2</v>
      </c>
      <c r="C5" s="36" t="s">
        <v>18</v>
      </c>
      <c r="D5" s="37" t="s">
        <v>3</v>
      </c>
    </row>
    <row r="6" spans="1:7" ht="15.6" x14ac:dyDescent="0.3">
      <c r="A6" s="27"/>
      <c r="B6" s="9" t="s">
        <v>4</v>
      </c>
      <c r="C6" s="12">
        <v>6261.69</v>
      </c>
      <c r="D6" s="13">
        <v>7190</v>
      </c>
    </row>
    <row r="7" spans="1:7" ht="15.6" x14ac:dyDescent="0.3">
      <c r="A7" s="27"/>
      <c r="B7" s="4" t="s">
        <v>5</v>
      </c>
      <c r="C7" s="5">
        <v>7222.47</v>
      </c>
      <c r="D7" s="6">
        <v>8677</v>
      </c>
    </row>
    <row r="8" spans="1:7" ht="15.6" x14ac:dyDescent="0.3">
      <c r="A8" s="27"/>
      <c r="B8" s="9" t="s">
        <v>6</v>
      </c>
      <c r="C8" s="12">
        <v>8333.6299999999992</v>
      </c>
      <c r="D8" s="13">
        <v>9687</v>
      </c>
    </row>
    <row r="9" spans="1:7" ht="15.6" x14ac:dyDescent="0.3">
      <c r="A9" s="27"/>
      <c r="B9" s="4" t="s">
        <v>7</v>
      </c>
      <c r="C9" s="5">
        <v>8499.67</v>
      </c>
      <c r="D9" s="6">
        <v>10858</v>
      </c>
    </row>
    <row r="10" spans="1:7" ht="15.6" x14ac:dyDescent="0.3">
      <c r="A10" s="27"/>
      <c r="B10" s="9" t="s">
        <v>8</v>
      </c>
      <c r="C10" s="12">
        <v>9919.6</v>
      </c>
      <c r="D10" s="13">
        <v>11950</v>
      </c>
    </row>
    <row r="11" spans="1:7" ht="15.6" x14ac:dyDescent="0.3">
      <c r="A11" s="27"/>
      <c r="B11" s="4" t="s">
        <v>9</v>
      </c>
      <c r="C11" s="5">
        <v>8428.4500000000007</v>
      </c>
      <c r="D11" s="6">
        <v>11348</v>
      </c>
      <c r="G11" s="41"/>
    </row>
    <row r="12" spans="1:7" ht="15.6" x14ac:dyDescent="0.3">
      <c r="A12" s="27"/>
      <c r="B12" s="9" t="s">
        <v>10</v>
      </c>
      <c r="C12" s="12">
        <v>11741.95</v>
      </c>
      <c r="D12" s="13">
        <v>12408</v>
      </c>
    </row>
    <row r="13" spans="1:7" ht="15.6" x14ac:dyDescent="0.3">
      <c r="A13" s="27"/>
      <c r="B13" s="4" t="s">
        <v>11</v>
      </c>
      <c r="C13" s="5">
        <v>10157.549999999999</v>
      </c>
      <c r="D13" s="6">
        <v>11093</v>
      </c>
    </row>
    <row r="14" spans="1:7" ht="15.6" x14ac:dyDescent="0.3">
      <c r="A14" s="27"/>
      <c r="B14" s="9" t="s">
        <v>12</v>
      </c>
      <c r="C14" s="12">
        <v>9792.57</v>
      </c>
      <c r="D14" s="13">
        <v>10339</v>
      </c>
    </row>
    <row r="15" spans="1:7" ht="15.6" x14ac:dyDescent="0.3">
      <c r="A15" s="27"/>
      <c r="B15" s="4" t="s">
        <v>13</v>
      </c>
      <c r="C15" s="5">
        <v>9591.16</v>
      </c>
      <c r="D15" s="6">
        <v>10119</v>
      </c>
    </row>
    <row r="16" spans="1:7" ht="15.6" x14ac:dyDescent="0.3">
      <c r="A16" s="27"/>
      <c r="B16" s="9" t="s">
        <v>14</v>
      </c>
      <c r="C16" s="12">
        <v>7282.1</v>
      </c>
      <c r="D16" s="13">
        <v>10701</v>
      </c>
    </row>
    <row r="17" spans="2:4" ht="15.6" x14ac:dyDescent="0.3">
      <c r="B17" s="4" t="s">
        <v>15</v>
      </c>
      <c r="C17" s="5">
        <v>10164.870000000001</v>
      </c>
      <c r="D17" s="6">
        <f>11167+1285</f>
        <v>12452</v>
      </c>
    </row>
    <row r="18" spans="2:4" ht="16.2" thickBot="1" x14ac:dyDescent="0.35">
      <c r="B18" s="17" t="s">
        <v>16</v>
      </c>
      <c r="C18" s="18">
        <f>SUM(C6:C17)</f>
        <v>107395.70999999999</v>
      </c>
      <c r="D18" s="19">
        <f>SUM(D6:D17)</f>
        <v>126822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6"/>
      <c r="B5" s="36" t="s">
        <v>2</v>
      </c>
      <c r="C5" s="36" t="s">
        <v>18</v>
      </c>
      <c r="D5" s="37" t="s">
        <v>3</v>
      </c>
    </row>
    <row r="6" spans="1:6" ht="15.6" x14ac:dyDescent="0.3">
      <c r="A6" s="27"/>
      <c r="B6" s="9" t="s">
        <v>4</v>
      </c>
      <c r="C6" s="12">
        <v>6319.12</v>
      </c>
      <c r="D6" s="13">
        <f>6590+508</f>
        <v>7098</v>
      </c>
    </row>
    <row r="7" spans="1:6" ht="15.6" x14ac:dyDescent="0.3">
      <c r="A7" s="27"/>
      <c r="B7" s="4" t="s">
        <v>5</v>
      </c>
      <c r="C7" s="5">
        <v>6696.58</v>
      </c>
      <c r="D7" s="6">
        <f>8112+497</f>
        <v>8609</v>
      </c>
    </row>
    <row r="8" spans="1:6" ht="15.6" x14ac:dyDescent="0.3">
      <c r="A8" s="27"/>
      <c r="B8" s="9" t="s">
        <v>6</v>
      </c>
      <c r="C8" s="12">
        <v>9161.31</v>
      </c>
      <c r="D8" s="13">
        <v>10282</v>
      </c>
    </row>
    <row r="9" spans="1:6" ht="15.6" x14ac:dyDescent="0.3">
      <c r="A9" s="27"/>
      <c r="B9" s="4" t="s">
        <v>7</v>
      </c>
      <c r="C9" s="5">
        <v>12464.44</v>
      </c>
      <c r="D9" s="6">
        <v>12684</v>
      </c>
    </row>
    <row r="10" spans="1:6" ht="15.6" x14ac:dyDescent="0.3">
      <c r="A10" s="27"/>
      <c r="B10" s="9" t="s">
        <v>8</v>
      </c>
      <c r="C10" s="12">
        <v>11670.12</v>
      </c>
      <c r="D10" s="13">
        <v>13544</v>
      </c>
    </row>
    <row r="11" spans="1:6" ht="15.6" x14ac:dyDescent="0.3">
      <c r="A11" s="27"/>
      <c r="B11" s="4" t="s">
        <v>9</v>
      </c>
      <c r="C11" s="5">
        <v>11590.99</v>
      </c>
      <c r="D11" s="6">
        <f>1600+11707</f>
        <v>13307</v>
      </c>
    </row>
    <row r="12" spans="1:6" ht="15.6" x14ac:dyDescent="0.3">
      <c r="A12" s="27"/>
      <c r="B12" s="9" t="s">
        <v>10</v>
      </c>
      <c r="C12" s="12">
        <v>13819.45</v>
      </c>
      <c r="D12" s="13">
        <f>1776+12987</f>
        <v>14763</v>
      </c>
    </row>
    <row r="13" spans="1:6" ht="15.6" x14ac:dyDescent="0.3">
      <c r="A13" s="27"/>
      <c r="B13" s="4" t="s">
        <v>11</v>
      </c>
      <c r="C13" s="5">
        <v>10484.9</v>
      </c>
      <c r="D13" s="6">
        <f>1196+10663</f>
        <v>11859</v>
      </c>
    </row>
    <row r="14" spans="1:6" ht="15.6" x14ac:dyDescent="0.3">
      <c r="A14" s="27"/>
      <c r="B14" s="9" t="s">
        <v>12</v>
      </c>
      <c r="C14" s="12">
        <v>13398.47</v>
      </c>
      <c r="D14" s="13">
        <f>1884+13271</f>
        <v>15155</v>
      </c>
    </row>
    <row r="15" spans="1:6" ht="15.6" x14ac:dyDescent="0.3">
      <c r="A15" s="27"/>
      <c r="B15" s="4" t="s">
        <v>13</v>
      </c>
      <c r="C15" s="5">
        <v>10371.86</v>
      </c>
      <c r="D15" s="6">
        <f>1423+9728</f>
        <v>11151</v>
      </c>
    </row>
    <row r="16" spans="1:6" ht="15.6" x14ac:dyDescent="0.3">
      <c r="A16" s="27"/>
      <c r="B16" s="9" t="s">
        <v>14</v>
      </c>
      <c r="C16" s="12">
        <v>10756.6</v>
      </c>
      <c r="D16" s="13">
        <f>1403+10503</f>
        <v>11906</v>
      </c>
    </row>
    <row r="17" spans="1:4" ht="15.6" x14ac:dyDescent="0.3">
      <c r="A17" s="27"/>
      <c r="B17" s="4" t="s">
        <v>15</v>
      </c>
      <c r="C17" s="5">
        <v>12629.57</v>
      </c>
      <c r="D17" s="6">
        <f>1620+11647</f>
        <v>13267</v>
      </c>
    </row>
    <row r="18" spans="1:4" ht="16.2" thickBot="1" x14ac:dyDescent="0.35">
      <c r="B18" s="17" t="s">
        <v>16</v>
      </c>
      <c r="C18" s="18">
        <f>SUM(C6:C17)</f>
        <v>129363.41</v>
      </c>
      <c r="D18" s="19">
        <f>SUM(D6:D17)</f>
        <v>143625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1" customFormat="1" ht="15.6" x14ac:dyDescent="0.3">
      <c r="C1" s="25"/>
    </row>
    <row r="3" spans="1:6" ht="15" thickBot="1" x14ac:dyDescent="0.35"/>
    <row r="4" spans="1:6" s="31" customFormat="1" ht="30" customHeight="1" thickBot="1" x14ac:dyDescent="0.35">
      <c r="B4" s="62" t="s">
        <v>19</v>
      </c>
      <c r="C4" s="63"/>
      <c r="D4" s="64"/>
      <c r="F4" s="32"/>
    </row>
    <row r="5" spans="1:6" ht="18.600000000000001" thickTop="1" x14ac:dyDescent="0.35">
      <c r="A5" s="26"/>
      <c r="B5" s="36" t="s">
        <v>2</v>
      </c>
      <c r="C5" s="36" t="s">
        <v>18</v>
      </c>
      <c r="D5" s="37" t="s">
        <v>3</v>
      </c>
    </row>
    <row r="6" spans="1:6" ht="15.6" x14ac:dyDescent="0.3">
      <c r="A6" s="27"/>
      <c r="B6" s="9" t="s">
        <v>4</v>
      </c>
      <c r="C6" s="12">
        <v>6778.4</v>
      </c>
      <c r="D6" s="13">
        <f>610+7015</f>
        <v>7625</v>
      </c>
    </row>
    <row r="7" spans="1:6" ht="15.6" x14ac:dyDescent="0.3">
      <c r="A7" s="27"/>
      <c r="B7" s="4" t="s">
        <v>5</v>
      </c>
      <c r="C7" s="5">
        <v>5920.95</v>
      </c>
      <c r="D7" s="6">
        <f>473+7078</f>
        <v>7551</v>
      </c>
    </row>
    <row r="8" spans="1:6" ht="15.6" x14ac:dyDescent="0.3">
      <c r="A8" s="27"/>
      <c r="B8" s="9" t="s">
        <v>6</v>
      </c>
      <c r="C8" s="12">
        <v>10010.040000000001</v>
      </c>
      <c r="D8" s="13">
        <f>763+8882</f>
        <v>9645</v>
      </c>
    </row>
    <row r="9" spans="1:6" ht="15.6" x14ac:dyDescent="0.3">
      <c r="A9" s="27"/>
      <c r="B9" s="4" t="s">
        <v>7</v>
      </c>
      <c r="C9" s="5">
        <v>5795.42</v>
      </c>
      <c r="D9" s="6">
        <f>558+5223</f>
        <v>5781</v>
      </c>
    </row>
    <row r="10" spans="1:6" ht="15.6" x14ac:dyDescent="0.3">
      <c r="A10" s="27"/>
      <c r="B10" s="9" t="s">
        <v>8</v>
      </c>
      <c r="C10" s="12">
        <v>5432.21</v>
      </c>
      <c r="D10" s="13">
        <f>538+4979</f>
        <v>5517</v>
      </c>
    </row>
    <row r="11" spans="1:6" ht="15.6" x14ac:dyDescent="0.3">
      <c r="A11" s="27"/>
      <c r="B11" s="4" t="s">
        <v>9</v>
      </c>
      <c r="C11" s="5">
        <v>5097.0200000000004</v>
      </c>
      <c r="D11" s="6">
        <f>494+4852</f>
        <v>5346</v>
      </c>
    </row>
    <row r="12" spans="1:6" ht="15.6" x14ac:dyDescent="0.3">
      <c r="A12" s="27"/>
      <c r="B12" s="9" t="s">
        <v>10</v>
      </c>
      <c r="C12" s="12">
        <v>5538</v>
      </c>
      <c r="D12" s="13">
        <f>5483+568</f>
        <v>6051</v>
      </c>
    </row>
    <row r="13" spans="1:6" ht="15.6" x14ac:dyDescent="0.3">
      <c r="A13" s="27"/>
      <c r="B13" s="4" t="s">
        <v>11</v>
      </c>
      <c r="C13" s="5">
        <v>5532.93</v>
      </c>
      <c r="D13" s="6">
        <f>5169+604</f>
        <v>5773</v>
      </c>
    </row>
    <row r="14" spans="1:6" ht="15.6" x14ac:dyDescent="0.3">
      <c r="A14" s="27"/>
      <c r="B14" s="9" t="s">
        <v>12</v>
      </c>
      <c r="C14" s="12">
        <v>6153.4</v>
      </c>
      <c r="D14" s="13">
        <f>6498+616</f>
        <v>7114</v>
      </c>
    </row>
    <row r="15" spans="1:6" ht="15.6" x14ac:dyDescent="0.3">
      <c r="A15" s="27"/>
      <c r="B15" s="4" t="s">
        <v>13</v>
      </c>
      <c r="C15" s="5">
        <v>5591.18</v>
      </c>
      <c r="D15" s="6">
        <f>5615+591</f>
        <v>6206</v>
      </c>
    </row>
    <row r="16" spans="1:6" ht="15.6" x14ac:dyDescent="0.3">
      <c r="A16" s="27"/>
      <c r="B16" s="9" t="s">
        <v>14</v>
      </c>
      <c r="C16" s="12">
        <v>2679.27</v>
      </c>
      <c r="D16" s="13">
        <f>2766+282</f>
        <v>3048</v>
      </c>
    </row>
    <row r="17" spans="1:4" ht="15.6" x14ac:dyDescent="0.3">
      <c r="A17" s="27"/>
      <c r="B17" s="4" t="s">
        <v>15</v>
      </c>
      <c r="C17" s="5">
        <v>3858.02</v>
      </c>
      <c r="D17" s="6">
        <f>4132+456</f>
        <v>4588</v>
      </c>
    </row>
    <row r="18" spans="1:4" ht="16.2" thickBot="1" x14ac:dyDescent="0.35">
      <c r="B18" s="17" t="s">
        <v>16</v>
      </c>
      <c r="C18" s="18">
        <f>SUM(C6:C17)</f>
        <v>68386.84</v>
      </c>
      <c r="D18" s="19">
        <f>SUM(D6:D17)</f>
        <v>74245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2026-01-20T02:02:34Z</dcterms:modified>
</cp:coreProperties>
</file>