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ALTA\"/>
    </mc:Choice>
  </mc:AlternateContent>
  <xr:revisionPtr revIDLastSave="0" documentId="13_ncr:1_{77B38EA6-1B4F-4A25-BB30-08BF0AA51B4F}" xr6:coauthVersionLast="47" xr6:coauthVersionMax="47" xr10:uidLastSave="{00000000-0000-0000-0000-000000000000}"/>
  <bookViews>
    <workbookView xWindow="-96" yWindow="0" windowWidth="14328" windowHeight="12336" firstSheet="8" activeTab="14" xr2:uid="{00000000-000D-0000-FFFF-FFFF00000000}"/>
  </bookViews>
  <sheets>
    <sheet name="2014" sheetId="4" r:id="rId1"/>
    <sheet name="2015" sheetId="5" r:id="rId2"/>
    <sheet name="2016" sheetId="7" r:id="rId3"/>
    <sheet name="2017" sheetId="8" r:id="rId4"/>
    <sheet name="2018" sheetId="6" r:id="rId5"/>
    <sheet name="2019" sheetId="10" r:id="rId6"/>
    <sheet name="2020" sheetId="11" r:id="rId7"/>
    <sheet name="2021" sheetId="12" r:id="rId8"/>
    <sheet name="2022" sheetId="13" r:id="rId9"/>
    <sheet name="2023" sheetId="14" r:id="rId10"/>
    <sheet name="2024" sheetId="15" r:id="rId11"/>
    <sheet name="2025" sheetId="16" r:id="rId12"/>
    <sheet name="2026" sheetId="17" r:id="rId13"/>
    <sheet name="Gráfico" sheetId="9" r:id="rId14"/>
    <sheet name="HISTORICO" sheetId="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1" l="1"/>
  <c r="D18" i="17"/>
  <c r="C18" i="17"/>
  <c r="D26" i="1"/>
  <c r="C26" i="1"/>
  <c r="D16" i="1"/>
  <c r="C21" i="1"/>
  <c r="D21" i="1"/>
  <c r="C22" i="1"/>
  <c r="D22" i="1"/>
  <c r="C23" i="1"/>
  <c r="D23" i="1"/>
  <c r="C24" i="1"/>
  <c r="D24" i="1"/>
  <c r="C18" i="16"/>
  <c r="C27" i="1" s="1"/>
  <c r="D18" i="16"/>
  <c r="D14" i="15"/>
  <c r="D13" i="15"/>
  <c r="D12" i="15"/>
  <c r="D11" i="15"/>
  <c r="D10" i="15"/>
  <c r="D9" i="15"/>
  <c r="D8" i="15"/>
  <c r="D7" i="15"/>
  <c r="D6" i="14"/>
  <c r="D7" i="14"/>
  <c r="D8" i="14"/>
  <c r="D9" i="14"/>
  <c r="D10" i="14"/>
  <c r="D11" i="14"/>
  <c r="D12" i="14"/>
  <c r="D13" i="14"/>
  <c r="D15" i="14"/>
  <c r="D16" i="14"/>
  <c r="D17" i="14"/>
  <c r="D6" i="15"/>
  <c r="C18" i="15"/>
  <c r="C25" i="1"/>
  <c r="D16" i="13"/>
  <c r="D15" i="13"/>
  <c r="D14" i="13"/>
  <c r="D13" i="13"/>
  <c r="D12" i="13"/>
  <c r="D11" i="13"/>
  <c r="D10" i="13"/>
  <c r="D9" i="13"/>
  <c r="D8" i="13"/>
  <c r="D7" i="13"/>
  <c r="D6" i="13"/>
  <c r="C18" i="14"/>
  <c r="D18" i="15" l="1"/>
  <c r="D18" i="14"/>
  <c r="D25" i="1" s="1"/>
  <c r="D17" i="13"/>
  <c r="D18" i="13" s="1"/>
  <c r="C18" i="13" l="1"/>
  <c r="D17" i="12"/>
  <c r="D16" i="12"/>
  <c r="D15" i="12"/>
  <c r="D14" i="12"/>
  <c r="D13" i="12"/>
  <c r="D12" i="12"/>
  <c r="D11" i="12"/>
  <c r="D10" i="12"/>
  <c r="D9" i="12"/>
  <c r="D8" i="12"/>
  <c r="D7" i="12"/>
  <c r="D6" i="12"/>
  <c r="C18" i="12"/>
  <c r="D17" i="11"/>
  <c r="D16" i="11"/>
  <c r="D15" i="11"/>
  <c r="D14" i="11"/>
  <c r="D13" i="11"/>
  <c r="D12" i="11"/>
  <c r="D10" i="11"/>
  <c r="D11" i="11"/>
  <c r="D18" i="12" l="1"/>
  <c r="D9" i="11"/>
  <c r="D8" i="11" l="1"/>
  <c r="D7" i="11"/>
  <c r="D6" i="11"/>
  <c r="C18" i="11"/>
  <c r="D18" i="11"/>
  <c r="D17" i="10"/>
  <c r="D16" i="10"/>
  <c r="D15" i="10"/>
  <c r="D14" i="10"/>
  <c r="D13" i="10"/>
  <c r="D12" i="10"/>
  <c r="D11" i="10"/>
  <c r="D10" i="10"/>
  <c r="D9" i="10"/>
  <c r="D8" i="10"/>
  <c r="C18" i="8"/>
  <c r="D7" i="10"/>
  <c r="C18" i="10"/>
  <c r="D18" i="6"/>
  <c r="C18" i="6"/>
  <c r="D18" i="10" l="1"/>
  <c r="D18" i="8"/>
</calcChain>
</file>

<file path=xl/sharedStrings.xml><?xml version="1.0" encoding="utf-8"?>
<sst xmlns="http://schemas.openxmlformats.org/spreadsheetml/2006/main" count="229" uniqueCount="20">
  <si>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</si>
  <si>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</si>
  <si>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</si>
  <si>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</si>
  <si>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</si>
  <si>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</si>
  <si>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</si>
  <si>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</si>
  <si>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</si>
  <si>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</si>
  <si>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</si>
  <si>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</si>
  <si>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</si>
  <si>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</si>
  <si>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</si>
  <si>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</si>
  <si>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</si>
  <si>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Centro de Artes</t>
  </si>
  <si>
    <t>Fatura Total (R$)</t>
  </si>
  <si>
    <t>Total em dinheiro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</si>
</sst>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R$&quot;\ #,##0.00"/>
    <numFmt numFmtId="166" formatCode="&quot;R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Berlin Sans FB"/>
      <family val="2"/>
    </font>
    <font>
      <sz val="14"/>
      <color theme="1"/>
      <name val="Berlin Sans FB"/>
      <family val="2"/>
    </font>
    <font>
      <sz val="36"/>
      <color theme="1"/>
      <name val="Berlin Sans FB"/>
      <family val="2"/>
    </font>
    <font>
      <sz val="11"/>
      <color theme="1"/>
      <name val="Tw Cen MT"/>
      <family val="2"/>
    </font>
    <font>
      <b/>
      <sz val="11"/>
      <color rgb="FF666666"/>
      <name val="Tw Cen MT"/>
      <family val="2"/>
    </font>
    <font>
      <sz val="14"/>
      <color theme="1"/>
      <name val="Tw Cen MT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4" fontId="0" fillId="0" borderId="0" xfId="0" applyNumberFormat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4" fontId="11" fillId="3" borderId="0" xfId="0" applyNumberFormat="1" applyFont="1" applyFill="1" applyAlignment="1">
      <alignment horizontal="center" vertical="center"/>
    </xf>
    <xf numFmtId="3" fontId="11" fillId="3" borderId="2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" fontId="11" fillId="0" borderId="0" xfId="0" applyNumberFormat="1" applyFont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165" fontId="11" fillId="3" borderId="0" xfId="0" applyNumberFormat="1" applyFont="1" applyFill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4" fontId="10" fillId="3" borderId="4" xfId="0" applyNumberFormat="1" applyFont="1" applyFill="1" applyBorder="1" applyAlignment="1">
      <alignment horizontal="center"/>
    </xf>
    <xf numFmtId="3" fontId="10" fillId="3" borderId="5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/>
    </xf>
    <xf numFmtId="3" fontId="11" fillId="3" borderId="11" xfId="0" applyNumberFormat="1" applyFont="1" applyFill="1" applyBorder="1" applyAlignment="1">
      <alignment horizontal="center" vertical="center"/>
    </xf>
    <xf numFmtId="165" fontId="11" fillId="3" borderId="10" xfId="0" applyNumberFormat="1" applyFont="1" applyFill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165" fontId="11" fillId="3" borderId="0" xfId="0" applyNumberFormat="1" applyFont="1" applyFill="1" applyAlignment="1">
      <alignment horizontal="center"/>
    </xf>
    <xf numFmtId="3" fontId="11" fillId="3" borderId="2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17" fontId="11" fillId="4" borderId="3" xfId="0" applyNumberFormat="1" applyFont="1" applyFill="1" applyBorder="1" applyAlignment="1">
      <alignment horizontal="center"/>
    </xf>
    <xf numFmtId="17" fontId="11" fillId="4" borderId="1" xfId="0" applyNumberFormat="1" applyFont="1" applyFill="1" applyBorder="1" applyAlignment="1">
      <alignment horizontal="center"/>
    </xf>
    <xf numFmtId="166" fontId="11" fillId="4" borderId="0" xfId="0" applyNumberFormat="1" applyFont="1" applyFill="1" applyBorder="1" applyAlignment="1">
      <alignment horizontal="center" vertical="center"/>
    </xf>
    <xf numFmtId="3" fontId="11" fillId="4" borderId="2" xfId="0" applyNumberFormat="1" applyFont="1" applyFill="1" applyBorder="1" applyAlignment="1">
      <alignment horizontal="center" vertical="center"/>
    </xf>
    <xf numFmtId="165" fontId="11" fillId="4" borderId="0" xfId="0" applyNumberFormat="1" applyFont="1" applyFill="1" applyBorder="1" applyAlignment="1">
      <alignment horizontal="center" vertical="center"/>
    </xf>
    <xf numFmtId="4" fontId="11" fillId="4" borderId="0" xfId="0" applyNumberFormat="1" applyFont="1" applyFill="1" applyBorder="1" applyAlignment="1">
      <alignment horizontal="center" vertical="center"/>
    </xf>
    <xf numFmtId="4" fontId="11" fillId="4" borderId="4" xfId="0" applyNumberFormat="1" applyFont="1" applyFill="1" applyBorder="1" applyAlignment="1">
      <alignment horizontal="center" vertical="center"/>
    </xf>
    <xf numFmtId="3" fontId="11" fillId="4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Vírgula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387579213638616E-2"/>
          <c:y val="5.8137777812840845E-2"/>
          <c:w val="0.96482988033365791"/>
          <c:h val="0.79985596756970112"/>
        </c:manualLayout>
      </c:layout>
      <c:lineChart>
        <c:grouping val="stacked"/>
        <c:varyColors val="0"/>
        <c:ser>
          <c:idx val="0"/>
          <c:order val="0"/>
          <c:tx>
            <c:strRef>
              <c:f>Gráfico!$C$5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5"/>
              <c:layout>
                <c:manualLayout>
                  <c:x val="-3.318194923852516E-2"/>
                  <c:y val="0.14271448954799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48-49A9-B31A-9C6758792452}"/>
                </c:ext>
              </c:extLst>
            </c:dLbl>
            <c:dLbl>
              <c:idx val="6"/>
              <c:layout>
                <c:manualLayout>
                  <c:x val="-9.5353151382044615E-2"/>
                  <c:y val="8.5017132026394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48-49A9-B31A-9C6758792452}"/>
                </c:ext>
              </c:extLst>
            </c:dLbl>
            <c:dLbl>
              <c:idx val="7"/>
              <c:layout>
                <c:manualLayout>
                  <c:x val="-9.1957647264975476E-2"/>
                  <c:y val="5.4245208014874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48-49A9-B31A-9C6758792452}"/>
                </c:ext>
              </c:extLst>
            </c:dLbl>
            <c:dLbl>
              <c:idx val="9"/>
              <c:layout>
                <c:manualLayout>
                  <c:x val="-2.3983297498804831E-2"/>
                  <c:y val="5.9312883532204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BB-4F59-8FCB-5DFF6BFD45AA}"/>
                </c:ext>
              </c:extLst>
            </c:dLbl>
            <c:dLbl>
              <c:idx val="10"/>
              <c:layout>
                <c:manualLayout>
                  <c:x val="-4.7631701463753361E-2"/>
                  <c:y val="0.128126901476234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BB-4F59-8FCB-5DFF6BFD45AA}"/>
                </c:ext>
              </c:extLst>
            </c:dLbl>
            <c:dLbl>
              <c:idx val="11"/>
              <c:layout>
                <c:manualLayout>
                  <c:x val="-2.028668086996337E-2"/>
                  <c:y val="8.2286187997973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BB-4F59-8FCB-5DFF6BFD45AA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Gráfico!$C$6:$C$17</c:f>
              <c:numCache>
                <c:formatCode>"R$"\ #,##0.00</c:formatCode>
                <c:ptCount val="12"/>
                <c:pt idx="0" formatCode="&quot;R$&quot;#,##0.00">
                  <c:v>3776.37</c:v>
                </c:pt>
                <c:pt idx="1">
                  <c:v>8614.2099999999991</c:v>
                </c:pt>
                <c:pt idx="2" formatCode="#,##0.00">
                  <c:v>8199.3700000000008</c:v>
                </c:pt>
                <c:pt idx="3" formatCode="#,##0.00">
                  <c:v>3730.69</c:v>
                </c:pt>
                <c:pt idx="4" formatCode="#,##0.00">
                  <c:v>4813.12</c:v>
                </c:pt>
                <c:pt idx="5" formatCode="#,##0.00">
                  <c:v>6245.17</c:v>
                </c:pt>
                <c:pt idx="6" formatCode="#,##0.00">
                  <c:v>7078.85</c:v>
                </c:pt>
                <c:pt idx="7" formatCode="#,##0.00">
                  <c:v>5054.3</c:v>
                </c:pt>
                <c:pt idx="8" formatCode="#,##0.00">
                  <c:v>4103.18</c:v>
                </c:pt>
                <c:pt idx="9" formatCode="#,##0.00">
                  <c:v>4640.32</c:v>
                </c:pt>
                <c:pt idx="10" formatCode="#,##0.00">
                  <c:v>5258.49</c:v>
                </c:pt>
                <c:pt idx="11" formatCode="#,##0.00">
                  <c:v>5420.94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BFB-4D05-B228-933ECEDB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99520"/>
        <c:axId val="122300672"/>
      </c:lineChart>
      <c:lineChart>
        <c:grouping val="stacked"/>
        <c:varyColors val="0"/>
        <c:ser>
          <c:idx val="1"/>
          <c:order val="1"/>
          <c:tx>
            <c:strRef>
              <c:f>Gráfico!$D$5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8336146497594807E-2"/>
                  <c:y val="-4.710951382480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BB-4F59-8FCB-5DFF6BFD45AA}"/>
                </c:ext>
              </c:extLst>
            </c:dLbl>
            <c:dLbl>
              <c:idx val="1"/>
              <c:layout>
                <c:manualLayout>
                  <c:x val="-2.5483051899974345E-2"/>
                  <c:y val="-4.3013862662920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87-41C0-B08E-3604CFF243E4}"/>
                </c:ext>
              </c:extLst>
            </c:dLbl>
            <c:dLbl>
              <c:idx val="2"/>
              <c:layout>
                <c:manualLayout>
                  <c:x val="-3.501447663068985E-2"/>
                  <c:y val="-3.9307634443267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87-41C0-B08E-3604CFF243E4}"/>
                </c:ext>
              </c:extLst>
            </c:dLbl>
            <c:dLbl>
              <c:idx val="3"/>
              <c:layout>
                <c:manualLayout>
                  <c:x val="-2.7004779693971609E-2"/>
                  <c:y val="-5.07763398271388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76-420C-A217-D1AB8AD557B7}"/>
                </c:ext>
              </c:extLst>
            </c:dLbl>
            <c:dLbl>
              <c:idx val="4"/>
              <c:layout>
                <c:manualLayout>
                  <c:x val="-3.9780155198299583E-2"/>
                  <c:y val="-8.1552564715688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53-4D31-80CE-3EB35125F2B7}"/>
                </c:ext>
              </c:extLst>
            </c:dLbl>
            <c:dLbl>
              <c:idx val="5"/>
              <c:layout>
                <c:manualLayout>
                  <c:x val="-9.6417455082781923E-3"/>
                  <c:y val="-9.3055994301136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BB-4F59-8FCB-5DFF6BFD45AA}"/>
                </c:ext>
              </c:extLst>
            </c:dLbl>
            <c:dLbl>
              <c:idx val="6"/>
              <c:layout>
                <c:manualLayout>
                  <c:x val="-1.9095333067811797E-2"/>
                  <c:y val="-0.101082741645165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9A76-420C-A217-D1AB8AD557B7}"/>
                </c:ext>
              </c:extLst>
            </c:dLbl>
            <c:dLbl>
              <c:idx val="7"/>
              <c:layout>
                <c:manualLayout>
                  <c:x val="-1.2863401220403251E-2"/>
                  <c:y val="-5.122010981578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BB-4F59-8FCB-5DFF6BFD45AA}"/>
                </c:ext>
              </c:extLst>
            </c:dLbl>
            <c:dLbl>
              <c:idx val="8"/>
              <c:layout>
                <c:manualLayout>
                  <c:x val="-3.8258335241633648E-2"/>
                  <c:y val="-0.1168719200478976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87-41C0-B08E-3604CFF243E4}"/>
                </c:ext>
              </c:extLst>
            </c:dLbl>
            <c:dLbl>
              <c:idx val="9"/>
              <c:layout>
                <c:manualLayout>
                  <c:x val="-3.9802498170198583E-2"/>
                  <c:y val="-7.8180373751670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96-4F12-9D80-1657E3B76A49}"/>
                </c:ext>
              </c:extLst>
            </c:dLbl>
            <c:dLbl>
              <c:idx val="10"/>
              <c:layout>
                <c:manualLayout>
                  <c:x val="-3.8091377985218743E-2"/>
                  <c:y val="-0.1159732029847554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87-41C0-B08E-3604CFF243E4}"/>
                </c:ext>
              </c:extLst>
            </c:dLbl>
            <c:dLbl>
              <c:idx val="11"/>
              <c:layout>
                <c:manualLayout>
                  <c:x val="-3.7691212848062393E-2"/>
                  <c:y val="-9.3294460641399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87-41C0-B08E-3604CFF243E4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Gráfico!$D$6:$D$17</c:f>
              <c:numCache>
                <c:formatCode>#,##0</c:formatCode>
                <c:ptCount val="12"/>
                <c:pt idx="0">
                  <c:v>3359</c:v>
                </c:pt>
                <c:pt idx="1">
                  <c:v>7707</c:v>
                </c:pt>
                <c:pt idx="2">
                  <c:v>6302</c:v>
                </c:pt>
                <c:pt idx="3">
                  <c:v>2991</c:v>
                </c:pt>
                <c:pt idx="4">
                  <c:v>4515</c:v>
                </c:pt>
                <c:pt idx="5">
                  <c:v>5928</c:v>
                </c:pt>
                <c:pt idx="6">
                  <c:v>6564</c:v>
                </c:pt>
                <c:pt idx="7">
                  <c:v>4563</c:v>
                </c:pt>
                <c:pt idx="8">
                  <c:v>3310</c:v>
                </c:pt>
                <c:pt idx="9">
                  <c:v>4164</c:v>
                </c:pt>
                <c:pt idx="10">
                  <c:v>4628</c:v>
                </c:pt>
                <c:pt idx="11">
                  <c:v>4683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BFB-4D05-B228-933ECEDB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20384"/>
        <c:axId val="122318848"/>
      </c:lineChart>
      <c:dateAx>
        <c:axId val="12229952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22300672"/>
        <c:crosses val="autoZero"/>
        <c:auto val="1"/>
        <c:lblOffset val="100"/>
        <c:baseTimeUnit val="months"/>
      </c:dateAx>
      <c:valAx>
        <c:axId val="122300672"/>
        <c:scaling>
          <c:orientation val="minMax"/>
          <c:max val="10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22299520"/>
        <c:crosses val="autoZero"/>
        <c:crossBetween val="between"/>
        <c:majorUnit val="1000"/>
      </c:valAx>
      <c:valAx>
        <c:axId val="122318848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22320384"/>
        <c:crosses val="max"/>
        <c:crossBetween val="between"/>
      </c:valAx>
      <c:dateAx>
        <c:axId val="12232038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22318848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1.5699326861486482E-2"/>
          <c:y val="4.5881059850483581E-2"/>
          <c:w val="0.23355836069823641"/>
          <c:h val="0.10444691827314689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631225376577448E-2"/>
          <c:y val="6.0087649694742312E-2"/>
          <c:w val="0.92604089274393764"/>
          <c:h val="0.83075878232925793"/>
        </c:manualLayout>
      </c:layout>
      <c:lineChart>
        <c:grouping val="standard"/>
        <c:varyColors val="0"/>
        <c:ser>
          <c:idx val="1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diamond"/>
            <c:size val="7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8641201585206253E-2"/>
                  <c:y val="3.47639814583811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77-4E8F-AD69-1304BC84AA28}"/>
                </c:ext>
              </c:extLst>
            </c:dLbl>
            <c:dLbl>
              <c:idx val="1"/>
              <c:layout>
                <c:manualLayout>
                  <c:x val="-6.6275004322906353E-2"/>
                  <c:y val="-6.6023220527535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77-4E8F-AD69-1304BC84AA28}"/>
                </c:ext>
              </c:extLst>
            </c:dLbl>
            <c:dLbl>
              <c:idx val="2"/>
              <c:layout>
                <c:manualLayout>
                  <c:x val="-6.0611786140551425E-2"/>
                  <c:y val="-4.8905916644396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77-4E8F-AD69-1304BC84AA28}"/>
                </c:ext>
              </c:extLst>
            </c:dLbl>
            <c:dLbl>
              <c:idx val="3"/>
              <c:layout>
                <c:manualLayout>
                  <c:x val="-5.0104101208023943E-2"/>
                  <c:y val="4.7254980995817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77-4E8F-AD69-1304BC84AA28}"/>
                </c:ext>
              </c:extLst>
            </c:dLbl>
            <c:dLbl>
              <c:idx val="4"/>
              <c:layout>
                <c:manualLayout>
                  <c:x val="-6.2601869463692547E-2"/>
                  <c:y val="-4.8905472725158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77-4E8F-AD69-1304BC84AA28}"/>
                </c:ext>
              </c:extLst>
            </c:dLbl>
            <c:dLbl>
              <c:idx val="5"/>
              <c:layout>
                <c:manualLayout>
                  <c:x val="-7.4662216040069104E-2"/>
                  <c:y val="-0.114454403484535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77-4E8F-AD69-1304BC84AA28}"/>
                </c:ext>
              </c:extLst>
            </c:dLbl>
            <c:dLbl>
              <c:idx val="6"/>
              <c:layout>
                <c:manualLayout>
                  <c:x val="-7.7369986014413597E-2"/>
                  <c:y val="-9.4621920085403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77-4E8F-AD69-1304BC84AA28}"/>
                </c:ext>
              </c:extLst>
            </c:dLbl>
            <c:dLbl>
              <c:idx val="7"/>
              <c:layout>
                <c:manualLayout>
                  <c:x val="-7.8802997777393524E-2"/>
                  <c:y val="-7.0529666678800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96-4681-BE50-C91148485247}"/>
                </c:ext>
              </c:extLst>
            </c:dLbl>
            <c:dLbl>
              <c:idx val="8"/>
              <c:layout>
                <c:manualLayout>
                  <c:x val="-6.8008946658850419E-2"/>
                  <c:y val="-9.1190111965310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91-4491-94C0-F20752DB7A96}"/>
                </c:ext>
              </c:extLst>
            </c:dLbl>
            <c:dLbl>
              <c:idx val="9"/>
              <c:layout>
                <c:manualLayout>
                  <c:x val="-6.7521165279445933E-2"/>
                  <c:y val="-4.2078957635319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81-4611-BC82-3C03D8457D19}"/>
                </c:ext>
              </c:extLst>
            </c:dLbl>
            <c:dLbl>
              <c:idx val="10"/>
              <c:layout>
                <c:manualLayout>
                  <c:x val="-8.2157429928651111E-3"/>
                  <c:y val="-3.3286109463183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1A-498A-94EB-82D375A76D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HISTORICO!$C$17:$C$27</c:f>
              <c:numCache>
                <c:formatCode>"R$"\ #,##0.00</c:formatCode>
                <c:ptCount val="11"/>
                <c:pt idx="0">
                  <c:v>41525.31</c:v>
                </c:pt>
                <c:pt idx="1">
                  <c:v>46847.92</c:v>
                </c:pt>
                <c:pt idx="2">
                  <c:v>50865.42</c:v>
                </c:pt>
                <c:pt idx="3">
                  <c:v>67994.740000000005</c:v>
                </c:pt>
                <c:pt idx="4">
                  <c:v>64653.54</c:v>
                </c:pt>
                <c:pt idx="5">
                  <c:v>29556.660000000003</c:v>
                </c:pt>
                <c:pt idx="6">
                  <c:v>27471.43</c:v>
                </c:pt>
                <c:pt idx="7">
                  <c:v>44166.93</c:v>
                </c:pt>
                <c:pt idx="8">
                  <c:v>56117.909999999989</c:v>
                </c:pt>
                <c:pt idx="9">
                  <c:v>55476.32</c:v>
                </c:pt>
                <c:pt idx="10">
                  <c:v>66178.289999999994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677-4E8F-AD69-1304BC84AA28}"/>
            </c:ext>
          </c:extLst>
        </c:ser>
        <c:ser>
          <c:idx val="2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1879193764821382E-2"/>
                  <c:y val="-6.1550377794632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1A-498A-94EB-82D375A76D3E}"/>
                </c:ext>
              </c:extLst>
            </c:dLbl>
            <c:dLbl>
              <c:idx val="1"/>
              <c:layout>
                <c:manualLayout>
                  <c:x val="-4.1879193764821396E-2"/>
                  <c:y val="-4.1966166678158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1A-498A-94EB-82D375A76D3E}"/>
                </c:ext>
              </c:extLst>
            </c:dLbl>
            <c:dLbl>
              <c:idx val="2"/>
              <c:layout>
                <c:manualLayout>
                  <c:x val="-4.1879193764821375E-2"/>
                  <c:y val="-5.0359400013790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1A-498A-94EB-82D375A76D3E}"/>
                </c:ext>
              </c:extLst>
            </c:dLbl>
            <c:dLbl>
              <c:idx val="4"/>
              <c:layout>
                <c:manualLayout>
                  <c:x val="-4.7330833779682197E-2"/>
                  <c:y val="-8.45666149648729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77-4E8F-AD69-1304BC84AA28}"/>
                </c:ext>
              </c:extLst>
            </c:dLbl>
            <c:dLbl>
              <c:idx val="5"/>
              <c:layout>
                <c:manualLayout>
                  <c:x val="-6.875557936082842E-2"/>
                  <c:y val="5.6377743309915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27-4757-B86B-3AC98F002667}"/>
                </c:ext>
              </c:extLst>
            </c:dLbl>
            <c:dLbl>
              <c:idx val="6"/>
              <c:layout>
                <c:manualLayout>
                  <c:x val="-4.1879193764821313E-2"/>
                  <c:y val="5.03594000137904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1A-498A-94EB-82D375A76D3E}"/>
                </c:ext>
              </c:extLst>
            </c:dLbl>
            <c:dLbl>
              <c:idx val="7"/>
              <c:layout>
                <c:manualLayout>
                  <c:x val="-3.4753852418190775E-2"/>
                  <c:y val="4.47639111233691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1A-498A-94EB-82D375A76D3E}"/>
                </c:ext>
              </c:extLst>
            </c:dLbl>
            <c:dLbl>
              <c:idx val="8"/>
              <c:layout>
                <c:manualLayout>
                  <c:x val="-4.1879193764821375E-2"/>
                  <c:y val="6.4348122239843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1A-498A-94EB-82D375A76D3E}"/>
                </c:ext>
              </c:extLst>
            </c:dLbl>
            <c:dLbl>
              <c:idx val="10"/>
              <c:layout>
                <c:manualLayout>
                  <c:x val="-4.1879193764821507E-2"/>
                  <c:y val="3.9168422232948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1A-498A-94EB-82D375A76D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HISTORICO!$D$17:$D$27</c:f>
              <c:numCache>
                <c:formatCode>#,##0</c:formatCode>
                <c:ptCount val="11"/>
                <c:pt idx="0">
                  <c:v>53928</c:v>
                </c:pt>
                <c:pt idx="1">
                  <c:v>59690</c:v>
                </c:pt>
                <c:pt idx="2">
                  <c:v>66190</c:v>
                </c:pt>
                <c:pt idx="3">
                  <c:v>67819</c:v>
                </c:pt>
                <c:pt idx="4">
                  <c:v>61391</c:v>
                </c:pt>
                <c:pt idx="5">
                  <c:v>21883</c:v>
                </c:pt>
                <c:pt idx="6">
                  <c:v>21946</c:v>
                </c:pt>
                <c:pt idx="7">
                  <c:v>42492</c:v>
                </c:pt>
                <c:pt idx="8">
                  <c:v>55636</c:v>
                </c:pt>
                <c:pt idx="9">
                  <c:v>48752</c:v>
                </c:pt>
                <c:pt idx="10">
                  <c:v>58443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677-4E8F-AD69-1304BC84A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72224"/>
        <c:axId val="119973760"/>
      </c:lineChart>
      <c:catAx>
        <c:axId val="119972224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b="1">
                <a:latin typeface="Tw Cen MT" pitchFamily="34" charset="0"/>
              </a:defRPr>
            </a:pPr>
            <a:endParaRPr lang="pt-BR"/>
          </a:p>
        </c:txPr>
        <c:crossAx val="119973760"/>
        <c:crosses val="autoZero"/>
        <c:auto val="1"/>
        <c:lblAlgn val="ctr"/>
        <c:lblOffset val="200"/>
        <c:noMultiLvlLbl val="0"/>
      </c:catAx>
      <c:valAx>
        <c:axId val="119973760"/>
        <c:scaling>
          <c:orientation val="minMax"/>
        </c:scaling>
        <c:delete val="1"/>
        <c:axPos val="l"/>
        <c:numFmt formatCode="&quot;R$&quot;\ #,##0.00" sourceLinked="1"/>
        <c:majorTickMark val="out"/>
        <c:minorTickMark val="none"/>
        <c:tickLblPos val="nextTo"/>
        <c:crossAx val="119972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173141185418288"/>
          <c:y val="5.3180193033841777E-2"/>
          <c:w val="0.35747417794070163"/>
          <c:h val="9.8955789242887615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>
              <a:latin typeface="Tw Cen MT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8740157499999996" l="0.511811024" r="0.511811024" t="0.78740157499999996" header="0.31496062000000113" footer="0.3149606200000011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196214</xdr:colOff>
      <xdr:row>1</xdr:row>
      <xdr:rowOff>161925</xdr:rowOff>
    </xdr:from>
    <xdr:to>
      <xdr:col>17</xdr:col>
      <xdr:colOff>238125</xdr:colOff>
      <xdr:row>17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2</xdr:row>
      <xdr:rowOff>1</xdr:rowOff>
    </xdr:from>
    <xdr:to>
      <xdr:col>12</xdr:col>
      <xdr:colOff>426720</xdr:colOff>
      <xdr:row>23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"/>
    </row>
    <row r="3" spans="1:4" ht="15" thickBot="1" x14ac:dyDescent="0.35"/>
    <row r="4" spans="1:4" ht="22.5" customHeight="1" thickBot="1" x14ac:dyDescent="0.7">
      <c r="A4" s="2"/>
      <c r="B4" s="50" t="s">
        <v>17</v>
      </c>
      <c r="C4" s="51"/>
      <c r="D4" s="52"/>
    </row>
    <row r="5" spans="1:4" ht="18.600000000000001" thickTop="1" x14ac:dyDescent="0.35">
      <c r="A5" s="3"/>
      <c r="B5" s="14" t="s">
        <v>2</v>
      </c>
      <c r="C5" s="15" t="s">
        <v>18</v>
      </c>
      <c r="D5" s="16" t="s">
        <v>3</v>
      </c>
    </row>
    <row r="6" spans="1:4" ht="15.6" x14ac:dyDescent="0.3">
      <c r="B6" s="17" t="s">
        <v>4</v>
      </c>
      <c r="C6" s="23"/>
      <c r="D6" s="19"/>
    </row>
    <row r="7" spans="1:4" ht="15.6" x14ac:dyDescent="0.3">
      <c r="B7" s="20" t="s">
        <v>5</v>
      </c>
      <c r="C7" s="24"/>
      <c r="D7" s="22"/>
    </row>
    <row r="8" spans="1:4" ht="15.6" x14ac:dyDescent="0.3">
      <c r="B8" s="17" t="s">
        <v>6</v>
      </c>
      <c r="C8" s="23"/>
      <c r="D8" s="19"/>
    </row>
    <row r="9" spans="1:4" ht="15.6" x14ac:dyDescent="0.3">
      <c r="B9" s="20" t="s">
        <v>7</v>
      </c>
      <c r="C9" s="24"/>
      <c r="D9" s="22"/>
    </row>
    <row r="10" spans="1:4" ht="15.6" x14ac:dyDescent="0.3">
      <c r="B10" s="17" t="s">
        <v>8</v>
      </c>
      <c r="C10" s="23"/>
      <c r="D10" s="19"/>
    </row>
    <row r="11" spans="1:4" ht="15.6" x14ac:dyDescent="0.3">
      <c r="B11" s="20" t="s">
        <v>9</v>
      </c>
      <c r="C11" s="24"/>
      <c r="D11" s="22"/>
    </row>
    <row r="12" spans="1:4" ht="15.6" x14ac:dyDescent="0.3">
      <c r="B12" s="17" t="s">
        <v>10</v>
      </c>
      <c r="C12" s="23"/>
      <c r="D12" s="19"/>
    </row>
    <row r="13" spans="1:4" ht="15.6" x14ac:dyDescent="0.3">
      <c r="B13" s="20" t="s">
        <v>11</v>
      </c>
      <c r="C13" s="21">
        <v>706.61</v>
      </c>
      <c r="D13" s="22">
        <v>1447</v>
      </c>
    </row>
    <row r="14" spans="1:4" ht="15.6" x14ac:dyDescent="0.3">
      <c r="B14" s="17" t="s">
        <v>12</v>
      </c>
      <c r="C14" s="18">
        <v>1458.31</v>
      </c>
      <c r="D14" s="19">
        <v>3410</v>
      </c>
    </row>
    <row r="15" spans="1:4" ht="15.6" x14ac:dyDescent="0.3">
      <c r="B15" s="20" t="s">
        <v>13</v>
      </c>
      <c r="C15" s="21">
        <v>1864.13</v>
      </c>
      <c r="D15" s="22">
        <v>4444</v>
      </c>
    </row>
    <row r="16" spans="1:4" ht="15.6" x14ac:dyDescent="0.3">
      <c r="B16" s="17" t="s">
        <v>14</v>
      </c>
      <c r="C16" s="18">
        <v>1866.03</v>
      </c>
      <c r="D16" s="19">
        <v>3993</v>
      </c>
    </row>
    <row r="17" spans="2:4" ht="15.6" x14ac:dyDescent="0.3">
      <c r="B17" s="20" t="s">
        <v>15</v>
      </c>
      <c r="C17" s="21">
        <v>2866.87</v>
      </c>
      <c r="D17" s="22">
        <v>4209</v>
      </c>
    </row>
    <row r="18" spans="2:4" ht="16.2" thickBot="1" x14ac:dyDescent="0.35">
      <c r="B18" s="11" t="s">
        <v>16</v>
      </c>
      <c r="C18" s="12">
        <v>8761.9500000000007</v>
      </c>
      <c r="D18" s="13">
        <v>17503</v>
      </c>
    </row>
    <row r="19" spans="2:4" x14ac:dyDescent="0.3">
      <c r="C19" s="7"/>
      <c r="D19" s="7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8"/>
  <sheetViews>
    <sheetView workbookViewId="0">
      <selection activeCell="E19" sqref="E19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"/>
    </row>
    <row r="3" spans="1:4" ht="15" thickBot="1" x14ac:dyDescent="0.35"/>
    <row r="4" spans="1:4" ht="22.5" customHeight="1" thickBot="1" x14ac:dyDescent="0.7">
      <c r="A4" s="2"/>
      <c r="B4" s="50" t="s">
        <v>17</v>
      </c>
      <c r="C4" s="51"/>
      <c r="D4" s="52"/>
    </row>
    <row r="5" spans="1:4" ht="18.600000000000001" thickTop="1" x14ac:dyDescent="0.35">
      <c r="A5" s="3"/>
      <c r="B5" s="8" t="s">
        <v>2</v>
      </c>
      <c r="C5" s="9" t="s">
        <v>18</v>
      </c>
      <c r="D5" s="10" t="s">
        <v>3</v>
      </c>
    </row>
    <row r="6" spans="1:4" ht="15.6" x14ac:dyDescent="0.3">
      <c r="B6" s="17" t="s">
        <v>4</v>
      </c>
      <c r="C6" s="18">
        <v>3534.47</v>
      </c>
      <c r="D6" s="19">
        <f>494+2857</f>
        <v>3351</v>
      </c>
    </row>
    <row r="7" spans="1:4" ht="15.6" x14ac:dyDescent="0.3">
      <c r="B7" s="20" t="s">
        <v>5</v>
      </c>
      <c r="C7" s="21">
        <v>2875.12</v>
      </c>
      <c r="D7" s="22">
        <f>285+2523</f>
        <v>2808</v>
      </c>
    </row>
    <row r="8" spans="1:4" ht="15.6" x14ac:dyDescent="0.3">
      <c r="B8" s="17" t="s">
        <v>6</v>
      </c>
      <c r="C8" s="18">
        <v>7250.87</v>
      </c>
      <c r="D8" s="19">
        <f>909+5151</f>
        <v>6060</v>
      </c>
    </row>
    <row r="9" spans="1:4" ht="15.6" x14ac:dyDescent="0.3">
      <c r="B9" s="20" t="s">
        <v>7</v>
      </c>
      <c r="C9" s="21">
        <v>8557.69</v>
      </c>
      <c r="D9" s="22">
        <f>1355+6997</f>
        <v>8352</v>
      </c>
    </row>
    <row r="10" spans="1:4" ht="15.6" x14ac:dyDescent="0.3">
      <c r="B10" s="17" t="s">
        <v>8</v>
      </c>
      <c r="C10" s="18">
        <v>4532.1400000000003</v>
      </c>
      <c r="D10" s="19">
        <f>710+3748</f>
        <v>4458</v>
      </c>
    </row>
    <row r="11" spans="1:4" ht="15.6" x14ac:dyDescent="0.3">
      <c r="B11" s="20" t="s">
        <v>9</v>
      </c>
      <c r="C11" s="21">
        <v>3835.99</v>
      </c>
      <c r="D11" s="22">
        <f>551+3207</f>
        <v>3758</v>
      </c>
    </row>
    <row r="12" spans="1:4" ht="15.6" x14ac:dyDescent="0.3">
      <c r="B12" s="17" t="s">
        <v>10</v>
      </c>
      <c r="C12" s="18">
        <v>4376.84</v>
      </c>
      <c r="D12" s="19">
        <f>629+3864</f>
        <v>4493</v>
      </c>
    </row>
    <row r="13" spans="1:4" ht="15.6" x14ac:dyDescent="0.3">
      <c r="B13" s="20" t="s">
        <v>11</v>
      </c>
      <c r="C13" s="21">
        <v>4897.75</v>
      </c>
      <c r="D13" s="22">
        <f>654+4285</f>
        <v>4939</v>
      </c>
    </row>
    <row r="14" spans="1:4" ht="15.6" x14ac:dyDescent="0.3">
      <c r="B14" s="17" t="s">
        <v>12</v>
      </c>
      <c r="C14" s="18">
        <v>5089.5600000000004</v>
      </c>
      <c r="D14" s="19">
        <v>5389</v>
      </c>
    </row>
    <row r="15" spans="1:4" ht="15.6" x14ac:dyDescent="0.3">
      <c r="B15" s="20" t="s">
        <v>13</v>
      </c>
      <c r="C15" s="21">
        <v>3977.32</v>
      </c>
      <c r="D15" s="22">
        <f>562+3550</f>
        <v>4112</v>
      </c>
    </row>
    <row r="16" spans="1:4" ht="15.6" x14ac:dyDescent="0.3">
      <c r="B16" s="17" t="s">
        <v>14</v>
      </c>
      <c r="C16" s="18">
        <v>3461.52</v>
      </c>
      <c r="D16" s="19">
        <f>434+2813</f>
        <v>3247</v>
      </c>
    </row>
    <row r="17" spans="2:4" ht="15.6" x14ac:dyDescent="0.3">
      <c r="B17" s="20" t="s">
        <v>15</v>
      </c>
      <c r="C17" s="21">
        <v>3728.64</v>
      </c>
      <c r="D17" s="22">
        <f>806+3863</f>
        <v>4669</v>
      </c>
    </row>
    <row r="18" spans="2:4" ht="16.2" thickBot="1" x14ac:dyDescent="0.35">
      <c r="B18" s="28" t="s">
        <v>16</v>
      </c>
      <c r="C18" s="29">
        <f>SUM(C6:C17)</f>
        <v>56117.909999999989</v>
      </c>
      <c r="D18" s="30">
        <f>SUM(D6:D17)</f>
        <v>55636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AC689-079E-49AA-9D3B-72AD086C05CE}">
  <dimension ref="A1:D18"/>
  <sheetViews>
    <sheetView topLeftCell="B4" zoomScale="146" workbookViewId="0">
      <selection activeCell="C17" sqref="C15:D1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"/>
    </row>
    <row r="3" spans="1:4" ht="15" thickBot="1" x14ac:dyDescent="0.35"/>
    <row r="4" spans="1:4" ht="22.5" customHeight="1" thickBot="1" x14ac:dyDescent="0.7">
      <c r="A4" s="2"/>
      <c r="B4" s="50" t="s">
        <v>17</v>
      </c>
      <c r="C4" s="51"/>
      <c r="D4" s="52"/>
    </row>
    <row r="5" spans="1:4" ht="18.600000000000001" thickTop="1" x14ac:dyDescent="0.35">
      <c r="A5" s="3"/>
      <c r="B5" s="8" t="s">
        <v>2</v>
      </c>
      <c r="C5" s="9" t="s">
        <v>18</v>
      </c>
      <c r="D5" s="10" t="s">
        <v>3</v>
      </c>
    </row>
    <row r="6" spans="1:4" ht="15.6" x14ac:dyDescent="0.3">
      <c r="B6" s="17" t="s">
        <v>4</v>
      </c>
      <c r="C6" s="18">
        <v>4309.51</v>
      </c>
      <c r="D6" s="19">
        <f>3350+517</f>
        <v>3867</v>
      </c>
    </row>
    <row r="7" spans="1:4" ht="15.6" x14ac:dyDescent="0.3">
      <c r="B7" s="20" t="s">
        <v>5</v>
      </c>
      <c r="C7" s="21">
        <v>3529.19</v>
      </c>
      <c r="D7" s="22">
        <f>369+2696</f>
        <v>3065</v>
      </c>
    </row>
    <row r="8" spans="1:4" ht="15.6" x14ac:dyDescent="0.3">
      <c r="B8" s="17" t="s">
        <v>6</v>
      </c>
      <c r="C8" s="18">
        <v>7612.28</v>
      </c>
      <c r="D8" s="19">
        <f>937+5850</f>
        <v>6787</v>
      </c>
    </row>
    <row r="9" spans="1:4" ht="15.6" x14ac:dyDescent="0.3">
      <c r="B9" s="20" t="s">
        <v>7</v>
      </c>
      <c r="C9" s="21">
        <v>6134.17</v>
      </c>
      <c r="D9" s="22">
        <f>809+4357</f>
        <v>5166</v>
      </c>
    </row>
    <row r="10" spans="1:4" ht="15.6" x14ac:dyDescent="0.3">
      <c r="B10" s="17" t="s">
        <v>8</v>
      </c>
      <c r="C10" s="18">
        <v>3928.11</v>
      </c>
      <c r="D10" s="19">
        <f>508+3061</f>
        <v>3569</v>
      </c>
    </row>
    <row r="11" spans="1:4" ht="15.6" x14ac:dyDescent="0.3">
      <c r="B11" s="20" t="s">
        <v>9</v>
      </c>
      <c r="C11" s="21">
        <v>2593.44</v>
      </c>
      <c r="D11" s="22">
        <f>204+1869</f>
        <v>2073</v>
      </c>
    </row>
    <row r="12" spans="1:4" ht="15.6" x14ac:dyDescent="0.3">
      <c r="B12" s="17" t="s">
        <v>10</v>
      </c>
      <c r="C12" s="18">
        <v>3590</v>
      </c>
      <c r="D12" s="19">
        <f>461+2771</f>
        <v>3232</v>
      </c>
    </row>
    <row r="13" spans="1:4" ht="15.6" x14ac:dyDescent="0.3">
      <c r="B13" s="20" t="s">
        <v>11</v>
      </c>
      <c r="C13" s="21">
        <v>6368.69</v>
      </c>
      <c r="D13" s="22">
        <f>901+4681</f>
        <v>5582</v>
      </c>
    </row>
    <row r="14" spans="1:4" ht="15.6" x14ac:dyDescent="0.3">
      <c r="B14" s="17" t="s">
        <v>12</v>
      </c>
      <c r="C14" s="18">
        <v>5310.58</v>
      </c>
      <c r="D14" s="19">
        <f>792+4148</f>
        <v>4940</v>
      </c>
    </row>
    <row r="15" spans="1:4" ht="15.6" x14ac:dyDescent="0.3">
      <c r="B15" s="20" t="s">
        <v>13</v>
      </c>
      <c r="C15" s="21">
        <v>3926.05</v>
      </c>
      <c r="D15" s="22">
        <v>3317</v>
      </c>
    </row>
    <row r="16" spans="1:4" ht="15.6" x14ac:dyDescent="0.3">
      <c r="B16" s="17" t="s">
        <v>14</v>
      </c>
      <c r="C16" s="18">
        <v>4243.38</v>
      </c>
      <c r="D16" s="19">
        <v>3615</v>
      </c>
    </row>
    <row r="17" spans="2:4" ht="15.6" x14ac:dyDescent="0.3">
      <c r="B17" s="20" t="s">
        <v>15</v>
      </c>
      <c r="C17" s="21">
        <v>3930.92</v>
      </c>
      <c r="D17" s="22">
        <v>3539</v>
      </c>
    </row>
    <row r="18" spans="2:4" ht="16.2" thickBot="1" x14ac:dyDescent="0.35">
      <c r="B18" s="28" t="s">
        <v>16</v>
      </c>
      <c r="C18" s="29">
        <f>SUM(C6:C17)</f>
        <v>55476.32</v>
      </c>
      <c r="D18" s="30">
        <f>SUM(D6:D17)</f>
        <v>48752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F8270-F694-4997-B51D-FB8994CFB411}">
  <dimension ref="A1:D18"/>
  <sheetViews>
    <sheetView zoomScale="118" zoomScaleNormal="118" workbookViewId="0">
      <selection activeCell="C17" sqref="C17:D1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"/>
    </row>
    <row r="3" spans="1:4" ht="15" thickBot="1" x14ac:dyDescent="0.35"/>
    <row r="4" spans="1:4" ht="22.5" customHeight="1" thickBot="1" x14ac:dyDescent="0.7">
      <c r="A4" s="2"/>
      <c r="B4" s="50" t="s">
        <v>17</v>
      </c>
      <c r="C4" s="51"/>
      <c r="D4" s="52"/>
    </row>
    <row r="5" spans="1:4" ht="18.600000000000001" thickTop="1" x14ac:dyDescent="0.35">
      <c r="A5" s="3"/>
      <c r="B5" s="8" t="s">
        <v>2</v>
      </c>
      <c r="C5" s="9" t="s">
        <v>18</v>
      </c>
      <c r="D5" s="10" t="s">
        <v>3</v>
      </c>
    </row>
    <row r="6" spans="1:4" ht="15.6" x14ac:dyDescent="0.3">
      <c r="B6" s="17" t="s">
        <v>4</v>
      </c>
      <c r="C6" s="18">
        <v>4664.22</v>
      </c>
      <c r="D6" s="19">
        <v>4412</v>
      </c>
    </row>
    <row r="7" spans="1:4" ht="15.6" x14ac:dyDescent="0.3">
      <c r="B7" s="20" t="s">
        <v>5</v>
      </c>
      <c r="C7" s="21">
        <v>3776.37</v>
      </c>
      <c r="D7" s="22">
        <v>3359</v>
      </c>
    </row>
    <row r="8" spans="1:4" ht="15.6" x14ac:dyDescent="0.3">
      <c r="B8" s="17" t="s">
        <v>6</v>
      </c>
      <c r="C8" s="18">
        <v>8614.2099999999991</v>
      </c>
      <c r="D8" s="19">
        <v>7707</v>
      </c>
    </row>
    <row r="9" spans="1:4" ht="15.6" x14ac:dyDescent="0.3">
      <c r="B9" s="20" t="s">
        <v>7</v>
      </c>
      <c r="C9" s="21">
        <v>8199.3700000000008</v>
      </c>
      <c r="D9" s="22">
        <v>6302</v>
      </c>
    </row>
    <row r="10" spans="1:4" ht="15.6" x14ac:dyDescent="0.3">
      <c r="B10" s="17" t="s">
        <v>8</v>
      </c>
      <c r="C10" s="18">
        <v>3730.69</v>
      </c>
      <c r="D10" s="19">
        <v>2991</v>
      </c>
    </row>
    <row r="11" spans="1:4" ht="15.6" x14ac:dyDescent="0.3">
      <c r="B11" s="20" t="s">
        <v>9</v>
      </c>
      <c r="C11" s="21">
        <v>4813.12</v>
      </c>
      <c r="D11" s="22">
        <v>4515</v>
      </c>
    </row>
    <row r="12" spans="1:4" ht="15.6" x14ac:dyDescent="0.3">
      <c r="B12" s="17" t="s">
        <v>10</v>
      </c>
      <c r="C12" s="18">
        <v>6245.17</v>
      </c>
      <c r="D12" s="19">
        <v>5928</v>
      </c>
    </row>
    <row r="13" spans="1:4" ht="15.6" x14ac:dyDescent="0.3">
      <c r="B13" s="20" t="s">
        <v>11</v>
      </c>
      <c r="C13" s="21">
        <v>7078.85</v>
      </c>
      <c r="D13" s="22">
        <v>6564</v>
      </c>
    </row>
    <row r="14" spans="1:4" ht="15.6" x14ac:dyDescent="0.3">
      <c r="B14" s="17" t="s">
        <v>12</v>
      </c>
      <c r="C14" s="18">
        <v>5054.3</v>
      </c>
      <c r="D14" s="19">
        <v>4563</v>
      </c>
    </row>
    <row r="15" spans="1:4" ht="15.6" x14ac:dyDescent="0.3">
      <c r="B15" s="20" t="s">
        <v>13</v>
      </c>
      <c r="C15" s="21">
        <v>4103.18</v>
      </c>
      <c r="D15" s="22">
        <v>3310</v>
      </c>
    </row>
    <row r="16" spans="1:4" ht="15.6" x14ac:dyDescent="0.3">
      <c r="B16" s="17" t="s">
        <v>14</v>
      </c>
      <c r="C16" s="18">
        <v>4640.32</v>
      </c>
      <c r="D16" s="19">
        <v>4164</v>
      </c>
    </row>
    <row r="17" spans="2:4" ht="15.6" x14ac:dyDescent="0.3">
      <c r="B17" s="20" t="s">
        <v>15</v>
      </c>
      <c r="C17" s="21">
        <v>5258.49</v>
      </c>
      <c r="D17" s="22">
        <v>4628</v>
      </c>
    </row>
    <row r="18" spans="2:4" ht="16.2" thickBot="1" x14ac:dyDescent="0.35">
      <c r="B18" s="28" t="s">
        <v>16</v>
      </c>
      <c r="C18" s="29">
        <f>SUM(C6:C17)</f>
        <v>66178.289999999994</v>
      </c>
      <c r="D18" s="30">
        <f>SUM(D6:D17)</f>
        <v>58443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4290B-1190-4E1E-ADBF-89A2A0B4AD06}">
  <dimension ref="A1:D18"/>
  <sheetViews>
    <sheetView zoomScale="118" zoomScaleNormal="118" workbookViewId="0">
      <selection activeCell="C6" sqref="C6:D6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"/>
    </row>
    <row r="3" spans="1:4" ht="15" thickBot="1" x14ac:dyDescent="0.35"/>
    <row r="4" spans="1:4" ht="22.5" customHeight="1" thickBot="1" x14ac:dyDescent="0.7">
      <c r="A4" s="2"/>
      <c r="B4" s="50" t="s">
        <v>17</v>
      </c>
      <c r="C4" s="51"/>
      <c r="D4" s="52"/>
    </row>
    <row r="5" spans="1:4" ht="18.600000000000001" thickTop="1" x14ac:dyDescent="0.35">
      <c r="A5" s="3"/>
      <c r="B5" s="8" t="s">
        <v>2</v>
      </c>
      <c r="C5" s="9" t="s">
        <v>18</v>
      </c>
      <c r="D5" s="10" t="s">
        <v>3</v>
      </c>
    </row>
    <row r="6" spans="1:4" ht="15.6" x14ac:dyDescent="0.3">
      <c r="B6" s="17" t="s">
        <v>4</v>
      </c>
      <c r="C6" s="18">
        <v>5420.94</v>
      </c>
      <c r="D6" s="19">
        <v>4683</v>
      </c>
    </row>
    <row r="7" spans="1:4" ht="15.6" x14ac:dyDescent="0.3">
      <c r="B7" s="20" t="s">
        <v>5</v>
      </c>
      <c r="C7" s="21"/>
      <c r="D7" s="22"/>
    </row>
    <row r="8" spans="1:4" ht="15.6" x14ac:dyDescent="0.3">
      <c r="B8" s="17" t="s">
        <v>6</v>
      </c>
      <c r="C8" s="18"/>
      <c r="D8" s="19"/>
    </row>
    <row r="9" spans="1:4" ht="15.6" x14ac:dyDescent="0.3">
      <c r="B9" s="20" t="s">
        <v>7</v>
      </c>
      <c r="C9" s="21"/>
      <c r="D9" s="22"/>
    </row>
    <row r="10" spans="1:4" ht="15.6" x14ac:dyDescent="0.3">
      <c r="B10" s="17" t="s">
        <v>8</v>
      </c>
      <c r="C10" s="18"/>
      <c r="D10" s="19"/>
    </row>
    <row r="11" spans="1:4" ht="15.6" x14ac:dyDescent="0.3">
      <c r="B11" s="20" t="s">
        <v>9</v>
      </c>
      <c r="C11" s="21"/>
      <c r="D11" s="22"/>
    </row>
    <row r="12" spans="1:4" ht="15.6" x14ac:dyDescent="0.3">
      <c r="B12" s="17" t="s">
        <v>10</v>
      </c>
      <c r="C12" s="18"/>
      <c r="D12" s="19"/>
    </row>
    <row r="13" spans="1:4" ht="15.6" x14ac:dyDescent="0.3">
      <c r="B13" s="20" t="s">
        <v>11</v>
      </c>
      <c r="C13" s="21"/>
      <c r="D13" s="22"/>
    </row>
    <row r="14" spans="1:4" ht="15.6" x14ac:dyDescent="0.3">
      <c r="B14" s="17" t="s">
        <v>12</v>
      </c>
      <c r="C14" s="18"/>
      <c r="D14" s="19"/>
    </row>
    <row r="15" spans="1:4" ht="15.6" x14ac:dyDescent="0.3">
      <c r="B15" s="20" t="s">
        <v>13</v>
      </c>
      <c r="C15" s="21"/>
      <c r="D15" s="22"/>
    </row>
    <row r="16" spans="1:4" ht="15.6" x14ac:dyDescent="0.3">
      <c r="B16" s="17" t="s">
        <v>14</v>
      </c>
      <c r="C16" s="18"/>
      <c r="D16" s="19"/>
    </row>
    <row r="17" spans="2:4" ht="15.6" x14ac:dyDescent="0.3">
      <c r="B17" s="20" t="s">
        <v>15</v>
      </c>
      <c r="C17" s="21"/>
      <c r="D17" s="22"/>
    </row>
    <row r="18" spans="2:4" ht="16.2" thickBot="1" x14ac:dyDescent="0.35">
      <c r="B18" s="28" t="s">
        <v>16</v>
      </c>
      <c r="C18" s="29">
        <f>SUM(C6:C17)</f>
        <v>5420.94</v>
      </c>
      <c r="D18" s="30">
        <f>SUM(D6:D17)</f>
        <v>4683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7"/>
  <sheetViews>
    <sheetView showGridLines="0" topLeftCell="D1" zoomScale="97" zoomScaleNormal="110" workbookViewId="0">
      <selection activeCell="D23" sqref="D23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"/>
    </row>
    <row r="3" spans="1:4" ht="15" thickBot="1" x14ac:dyDescent="0.35"/>
    <row r="4" spans="1:4" ht="22.5" customHeight="1" thickBot="1" x14ac:dyDescent="0.7">
      <c r="A4" s="2"/>
      <c r="B4" s="50" t="s">
        <v>17</v>
      </c>
      <c r="C4" s="51"/>
      <c r="D4" s="52"/>
    </row>
    <row r="5" spans="1:4" ht="18.600000000000001" thickTop="1" x14ac:dyDescent="0.35">
      <c r="A5" s="3"/>
      <c r="B5" s="8" t="s">
        <v>2</v>
      </c>
      <c r="C5" s="41" t="s">
        <v>18</v>
      </c>
      <c r="D5" s="10" t="s">
        <v>3</v>
      </c>
    </row>
    <row r="6" spans="1:4" ht="15.6" x14ac:dyDescent="0.3">
      <c r="B6" s="43">
        <v>45689</v>
      </c>
      <c r="C6" s="44">
        <v>3776.37</v>
      </c>
      <c r="D6" s="45">
        <v>3359</v>
      </c>
    </row>
    <row r="7" spans="1:4" ht="15.6" x14ac:dyDescent="0.3">
      <c r="B7" s="43">
        <v>45717</v>
      </c>
      <c r="C7" s="46">
        <v>8614.2099999999991</v>
      </c>
      <c r="D7" s="45">
        <v>7707</v>
      </c>
    </row>
    <row r="8" spans="1:4" ht="15.6" x14ac:dyDescent="0.3">
      <c r="B8" s="43">
        <v>45748</v>
      </c>
      <c r="C8" s="47">
        <v>8199.3700000000008</v>
      </c>
      <c r="D8" s="45">
        <v>6302</v>
      </c>
    </row>
    <row r="9" spans="1:4" ht="15.6" x14ac:dyDescent="0.3">
      <c r="B9" s="43">
        <v>45778</v>
      </c>
      <c r="C9" s="47">
        <v>3730.69</v>
      </c>
      <c r="D9" s="45">
        <v>2991</v>
      </c>
    </row>
    <row r="10" spans="1:4" ht="15.6" x14ac:dyDescent="0.3">
      <c r="B10" s="43">
        <v>45809</v>
      </c>
      <c r="C10" s="47">
        <v>4813.12</v>
      </c>
      <c r="D10" s="45">
        <v>4515</v>
      </c>
    </row>
    <row r="11" spans="1:4" ht="15.6" x14ac:dyDescent="0.3">
      <c r="B11" s="43">
        <v>45839</v>
      </c>
      <c r="C11" s="47">
        <v>6245.17</v>
      </c>
      <c r="D11" s="45">
        <v>5928</v>
      </c>
    </row>
    <row r="12" spans="1:4" ht="15.6" x14ac:dyDescent="0.3">
      <c r="B12" s="43">
        <v>45870</v>
      </c>
      <c r="C12" s="47">
        <v>7078.85</v>
      </c>
      <c r="D12" s="45">
        <v>6564</v>
      </c>
    </row>
    <row r="13" spans="1:4" ht="15.6" x14ac:dyDescent="0.3">
      <c r="B13" s="43">
        <v>45901</v>
      </c>
      <c r="C13" s="47">
        <v>5054.3</v>
      </c>
      <c r="D13" s="45">
        <v>4563</v>
      </c>
    </row>
    <row r="14" spans="1:4" ht="15.6" x14ac:dyDescent="0.3">
      <c r="B14" s="43">
        <v>45931</v>
      </c>
      <c r="C14" s="47">
        <v>4103.18</v>
      </c>
      <c r="D14" s="45">
        <v>3310</v>
      </c>
    </row>
    <row r="15" spans="1:4" ht="15.6" x14ac:dyDescent="0.3">
      <c r="B15" s="43">
        <v>45962</v>
      </c>
      <c r="C15" s="47">
        <v>4640.32</v>
      </c>
      <c r="D15" s="45">
        <v>4164</v>
      </c>
    </row>
    <row r="16" spans="1:4" ht="15.6" x14ac:dyDescent="0.3">
      <c r="B16" s="43">
        <v>45992</v>
      </c>
      <c r="C16" s="53">
        <v>5258.49</v>
      </c>
      <c r="D16" s="22">
        <v>4628</v>
      </c>
    </row>
    <row r="17" spans="2:4" ht="16.2" thickBot="1" x14ac:dyDescent="0.35">
      <c r="B17" s="42">
        <v>46023</v>
      </c>
      <c r="C17" s="48">
        <v>5420.94</v>
      </c>
      <c r="D17" s="49">
        <v>4683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27"/>
  <sheetViews>
    <sheetView showGridLines="0" tabSelected="1" topLeftCell="D1" zoomScale="78" workbookViewId="0">
      <selection activeCell="E31" sqref="E31"/>
    </sheetView>
  </sheetViews>
  <sheetFormatPr defaultColWidth="9.109375" defaultRowHeight="13.8" x14ac:dyDescent="0.25"/>
  <cols>
    <col min="1" max="1" width="8.33203125" style="4" customWidth="1"/>
    <col min="2" max="2" width="21.5546875" style="4" customWidth="1"/>
    <col min="3" max="3" width="23.88671875" style="4" customWidth="1"/>
    <col min="4" max="4" width="27.44140625" style="4" customWidth="1"/>
    <col min="5" max="6" width="22.6640625" style="4" customWidth="1"/>
    <col min="7" max="16384" width="9.109375" style="4"/>
  </cols>
  <sheetData>
    <row r="3" spans="1:6" ht="14.4" thickBot="1" x14ac:dyDescent="0.3"/>
    <row r="4" spans="1:6" ht="27.75" customHeight="1" thickBot="1" x14ac:dyDescent="0.3">
      <c r="B4" s="50" t="s">
        <v>17</v>
      </c>
      <c r="C4" s="51"/>
      <c r="D4" s="52"/>
      <c r="F4" s="5"/>
    </row>
    <row r="5" spans="1:6" ht="19.2" thickTop="1" thickBot="1" x14ac:dyDescent="0.4">
      <c r="A5" s="6"/>
      <c r="B5" s="25" t="s">
        <v>0</v>
      </c>
      <c r="C5" s="26" t="s">
        <v>19</v>
      </c>
      <c r="D5" s="27" t="s">
        <v>1</v>
      </c>
    </row>
    <row r="6" spans="1:6" ht="15.6" x14ac:dyDescent="0.3">
      <c r="B6" s="33">
        <v>2004</v>
      </c>
      <c r="C6" s="35">
        <v>0</v>
      </c>
      <c r="D6" s="34">
        <v>0</v>
      </c>
    </row>
    <row r="7" spans="1:6" ht="15.6" x14ac:dyDescent="0.3">
      <c r="B7" s="20">
        <v>2005</v>
      </c>
      <c r="C7" s="24">
        <v>0</v>
      </c>
      <c r="D7" s="22">
        <v>0</v>
      </c>
    </row>
    <row r="8" spans="1:6" ht="15.6" x14ac:dyDescent="0.3">
      <c r="B8" s="17">
        <v>2006</v>
      </c>
      <c r="C8" s="23">
        <v>0</v>
      </c>
      <c r="D8" s="19">
        <v>0</v>
      </c>
    </row>
    <row r="9" spans="1:6" ht="15.6" x14ac:dyDescent="0.3">
      <c r="B9" s="20">
        <v>2007</v>
      </c>
      <c r="C9" s="24">
        <v>0</v>
      </c>
      <c r="D9" s="22">
        <v>0</v>
      </c>
    </row>
    <row r="10" spans="1:6" ht="15.6" x14ac:dyDescent="0.3">
      <c r="B10" s="17">
        <v>2008</v>
      </c>
      <c r="C10" s="23">
        <v>0</v>
      </c>
      <c r="D10" s="19">
        <v>0</v>
      </c>
    </row>
    <row r="11" spans="1:6" ht="15.6" x14ac:dyDescent="0.3">
      <c r="B11" s="20">
        <v>2009</v>
      </c>
      <c r="C11" s="24">
        <v>0</v>
      </c>
      <c r="D11" s="22">
        <v>0</v>
      </c>
    </row>
    <row r="12" spans="1:6" ht="15.6" x14ac:dyDescent="0.3">
      <c r="B12" s="17">
        <v>2010</v>
      </c>
      <c r="C12" s="23">
        <v>0</v>
      </c>
      <c r="D12" s="19">
        <v>0</v>
      </c>
    </row>
    <row r="13" spans="1:6" ht="15.6" x14ac:dyDescent="0.3">
      <c r="B13" s="20">
        <v>2011</v>
      </c>
      <c r="C13" s="24">
        <v>0</v>
      </c>
      <c r="D13" s="22">
        <v>0</v>
      </c>
    </row>
    <row r="14" spans="1:6" ht="15.6" x14ac:dyDescent="0.3">
      <c r="B14" s="17">
        <v>2012</v>
      </c>
      <c r="C14" s="23">
        <v>0</v>
      </c>
      <c r="D14" s="19">
        <v>0</v>
      </c>
    </row>
    <row r="15" spans="1:6" ht="15.6" x14ac:dyDescent="0.3">
      <c r="B15" s="20">
        <v>2013</v>
      </c>
      <c r="C15" s="24">
        <v>0</v>
      </c>
      <c r="D15" s="22">
        <v>0</v>
      </c>
    </row>
    <row r="16" spans="1:6" ht="15.6" x14ac:dyDescent="0.3">
      <c r="B16" s="17">
        <v>2014</v>
      </c>
      <c r="C16" s="23">
        <v>8761.9500000000007</v>
      </c>
      <c r="D16" s="19">
        <f>'2014'!D18</f>
        <v>17503</v>
      </c>
    </row>
    <row r="17" spans="2:4" ht="15.6" x14ac:dyDescent="0.3">
      <c r="B17" s="20">
        <v>2015</v>
      </c>
      <c r="C17" s="24">
        <v>41525.31</v>
      </c>
      <c r="D17" s="22">
        <v>53928</v>
      </c>
    </row>
    <row r="18" spans="2:4" ht="15.6" x14ac:dyDescent="0.3">
      <c r="B18" s="17">
        <v>2016</v>
      </c>
      <c r="C18" s="23">
        <v>46847.92</v>
      </c>
      <c r="D18" s="19">
        <v>59690</v>
      </c>
    </row>
    <row r="19" spans="2:4" ht="15.6" x14ac:dyDescent="0.3">
      <c r="B19" s="20">
        <v>2017</v>
      </c>
      <c r="C19" s="24">
        <v>50865.42</v>
      </c>
      <c r="D19" s="22">
        <v>66190</v>
      </c>
    </row>
    <row r="20" spans="2:4" ht="15.6" x14ac:dyDescent="0.3">
      <c r="B20" s="17">
        <v>2018</v>
      </c>
      <c r="C20" s="23">
        <v>67994.740000000005</v>
      </c>
      <c r="D20" s="19">
        <v>67819</v>
      </c>
    </row>
    <row r="21" spans="2:4" ht="15.6" x14ac:dyDescent="0.25">
      <c r="B21" s="31">
        <v>2019</v>
      </c>
      <c r="C21" s="24">
        <f>'2019'!C18</f>
        <v>64653.54</v>
      </c>
      <c r="D21" s="22">
        <f>'2019'!D18</f>
        <v>61391</v>
      </c>
    </row>
    <row r="22" spans="2:4" ht="15.6" x14ac:dyDescent="0.25">
      <c r="B22" s="32">
        <v>2020</v>
      </c>
      <c r="C22" s="23">
        <f>'2020'!C18</f>
        <v>29556.660000000003</v>
      </c>
      <c r="D22" s="19">
        <f>'2020'!D18</f>
        <v>21883</v>
      </c>
    </row>
    <row r="23" spans="2:4" ht="15.6" x14ac:dyDescent="0.25">
      <c r="B23" s="31">
        <v>2021</v>
      </c>
      <c r="C23" s="24">
        <f>'2021'!C18</f>
        <v>27471.43</v>
      </c>
      <c r="D23" s="22">
        <f>'2021'!D18</f>
        <v>21946</v>
      </c>
    </row>
    <row r="24" spans="2:4" ht="15.6" x14ac:dyDescent="0.3">
      <c r="B24" s="17">
        <v>2022</v>
      </c>
      <c r="C24" s="38">
        <f>'2022'!C18</f>
        <v>44166.93</v>
      </c>
      <c r="D24" s="39">
        <f>'2022'!D18</f>
        <v>42492</v>
      </c>
    </row>
    <row r="25" spans="2:4" ht="16.2" thickBot="1" x14ac:dyDescent="0.35">
      <c r="B25" s="40">
        <v>2023</v>
      </c>
      <c r="C25" s="36">
        <f>'2023'!C18</f>
        <v>56117.909999999989</v>
      </c>
      <c r="D25" s="37">
        <f>'2023'!D18</f>
        <v>55636</v>
      </c>
    </row>
    <row r="26" spans="2:4" ht="16.2" thickBot="1" x14ac:dyDescent="0.35">
      <c r="B26" s="40">
        <v>2024</v>
      </c>
      <c r="C26" s="36">
        <f>'2024'!C18</f>
        <v>55476.32</v>
      </c>
      <c r="D26" s="37">
        <f>'2024'!D18</f>
        <v>48752</v>
      </c>
    </row>
    <row r="27" spans="2:4" ht="16.2" thickBot="1" x14ac:dyDescent="0.35">
      <c r="B27" s="40">
        <v>2025</v>
      </c>
      <c r="C27" s="36">
        <f>'2025'!C18</f>
        <v>66178.289999999994</v>
      </c>
      <c r="D27" s="37">
        <f>'2025'!D18</f>
        <v>58443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"/>
    </row>
    <row r="3" spans="1:4" ht="15" thickBot="1" x14ac:dyDescent="0.35"/>
    <row r="4" spans="1:4" ht="22.5" customHeight="1" thickBot="1" x14ac:dyDescent="0.7">
      <c r="A4" s="2"/>
      <c r="B4" s="50" t="s">
        <v>17</v>
      </c>
      <c r="C4" s="51"/>
      <c r="D4" s="52"/>
    </row>
    <row r="5" spans="1:4" ht="18.600000000000001" thickTop="1" x14ac:dyDescent="0.35">
      <c r="A5" s="3"/>
      <c r="B5" s="8" t="s">
        <v>2</v>
      </c>
      <c r="C5" s="9" t="s">
        <v>18</v>
      </c>
      <c r="D5" s="10" t="s">
        <v>3</v>
      </c>
    </row>
    <row r="6" spans="1:4" ht="15.6" x14ac:dyDescent="0.3">
      <c r="B6" s="17" t="s">
        <v>4</v>
      </c>
      <c r="C6" s="18">
        <v>1551.19</v>
      </c>
      <c r="D6" s="19">
        <v>2340</v>
      </c>
    </row>
    <row r="7" spans="1:4" ht="15.6" x14ac:dyDescent="0.3">
      <c r="B7" s="20" t="s">
        <v>5</v>
      </c>
      <c r="C7" s="21">
        <v>1585.88</v>
      </c>
      <c r="D7" s="22">
        <v>2327</v>
      </c>
    </row>
    <row r="8" spans="1:4" ht="15.6" x14ac:dyDescent="0.3">
      <c r="B8" s="17" t="s">
        <v>6</v>
      </c>
      <c r="C8" s="18">
        <v>2585.12</v>
      </c>
      <c r="D8" s="19">
        <v>3378</v>
      </c>
    </row>
    <row r="9" spans="1:4" ht="15.6" x14ac:dyDescent="0.3">
      <c r="B9" s="20" t="s">
        <v>7</v>
      </c>
      <c r="C9" s="21">
        <v>4131.38</v>
      </c>
      <c r="D9" s="22">
        <v>5616</v>
      </c>
    </row>
    <row r="10" spans="1:4" ht="15.6" x14ac:dyDescent="0.3">
      <c r="B10" s="17" t="s">
        <v>8</v>
      </c>
      <c r="C10" s="18">
        <v>3593.86</v>
      </c>
      <c r="D10" s="19">
        <v>4546</v>
      </c>
    </row>
    <row r="11" spans="1:4" ht="15.6" x14ac:dyDescent="0.3">
      <c r="B11" s="20" t="s">
        <v>9</v>
      </c>
      <c r="C11" s="21">
        <v>4159.05</v>
      </c>
      <c r="D11" s="22">
        <v>5491</v>
      </c>
    </row>
    <row r="12" spans="1:4" ht="15.6" x14ac:dyDescent="0.3">
      <c r="B12" s="17" t="s">
        <v>10</v>
      </c>
      <c r="C12" s="18">
        <v>3619.22</v>
      </c>
      <c r="D12" s="19">
        <v>4732</v>
      </c>
    </row>
    <row r="13" spans="1:4" ht="15.6" x14ac:dyDescent="0.3">
      <c r="B13" s="20" t="s">
        <v>11</v>
      </c>
      <c r="C13" s="21">
        <v>3105.84</v>
      </c>
      <c r="D13" s="22">
        <v>3735</v>
      </c>
    </row>
    <row r="14" spans="1:4" ht="15.6" x14ac:dyDescent="0.3">
      <c r="B14" s="17" t="s">
        <v>12</v>
      </c>
      <c r="C14" s="18">
        <v>4170.24</v>
      </c>
      <c r="D14" s="19">
        <v>5381</v>
      </c>
    </row>
    <row r="15" spans="1:4" ht="15.6" x14ac:dyDescent="0.3">
      <c r="B15" s="20" t="s">
        <v>13</v>
      </c>
      <c r="C15" s="21">
        <v>4069.12</v>
      </c>
      <c r="D15" s="22">
        <v>5253</v>
      </c>
    </row>
    <row r="16" spans="1:4" ht="15.6" x14ac:dyDescent="0.3">
      <c r="B16" s="17" t="s">
        <v>14</v>
      </c>
      <c r="C16" s="18">
        <v>4491.7700000000004</v>
      </c>
      <c r="D16" s="19">
        <v>5650</v>
      </c>
    </row>
    <row r="17" spans="2:4" ht="15.6" x14ac:dyDescent="0.3">
      <c r="B17" s="20" t="s">
        <v>15</v>
      </c>
      <c r="C17" s="21">
        <v>4462.6400000000003</v>
      </c>
      <c r="D17" s="22">
        <v>5479</v>
      </c>
    </row>
    <row r="18" spans="2:4" ht="16.2" thickBot="1" x14ac:dyDescent="0.35">
      <c r="B18" s="11" t="s">
        <v>16</v>
      </c>
      <c r="C18" s="12">
        <v>41525.31</v>
      </c>
      <c r="D18" s="13">
        <v>53928</v>
      </c>
    </row>
    <row r="19" spans="2:4" x14ac:dyDescent="0.3">
      <c r="C19" s="7"/>
      <c r="D19" s="7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"/>
    </row>
    <row r="2" spans="1:4" x14ac:dyDescent="0.3">
      <c r="A2" s="1"/>
    </row>
    <row r="3" spans="1:4" ht="15" thickBot="1" x14ac:dyDescent="0.35"/>
    <row r="4" spans="1:4" ht="22.5" customHeight="1" thickBot="1" x14ac:dyDescent="0.35">
      <c r="B4" s="50" t="s">
        <v>17</v>
      </c>
      <c r="C4" s="51"/>
      <c r="D4" s="52"/>
    </row>
    <row r="5" spans="1:4" ht="18.600000000000001" thickTop="1" x14ac:dyDescent="0.35">
      <c r="A5" s="3"/>
      <c r="B5" s="8" t="s">
        <v>2</v>
      </c>
      <c r="C5" s="9" t="s">
        <v>18</v>
      </c>
      <c r="D5" s="10" t="s">
        <v>3</v>
      </c>
    </row>
    <row r="6" spans="1:4" ht="15.6" x14ac:dyDescent="0.3">
      <c r="B6" s="17" t="s">
        <v>4</v>
      </c>
      <c r="C6" s="18">
        <v>3357.14</v>
      </c>
      <c r="D6" s="19">
        <v>3914</v>
      </c>
    </row>
    <row r="7" spans="1:4" ht="15.6" x14ac:dyDescent="0.3">
      <c r="B7" s="20" t="s">
        <v>5</v>
      </c>
      <c r="C7" s="21">
        <v>3461.63</v>
      </c>
      <c r="D7" s="22">
        <v>4033</v>
      </c>
    </row>
    <row r="8" spans="1:4" ht="15.6" x14ac:dyDescent="0.3">
      <c r="B8" s="17" t="s">
        <v>6</v>
      </c>
      <c r="C8" s="18">
        <v>3621.74</v>
      </c>
      <c r="D8" s="19">
        <v>4401</v>
      </c>
    </row>
    <row r="9" spans="1:4" ht="15.6" x14ac:dyDescent="0.3">
      <c r="B9" s="20" t="s">
        <v>7</v>
      </c>
      <c r="C9" s="21">
        <v>5522.65</v>
      </c>
      <c r="D9" s="22">
        <v>6779</v>
      </c>
    </row>
    <row r="10" spans="1:4" ht="15.6" x14ac:dyDescent="0.3">
      <c r="B10" s="17" t="s">
        <v>8</v>
      </c>
      <c r="C10" s="18">
        <v>4921.51</v>
      </c>
      <c r="D10" s="19">
        <v>6552</v>
      </c>
    </row>
    <row r="11" spans="1:4" ht="15.6" x14ac:dyDescent="0.3">
      <c r="B11" s="20" t="s">
        <v>9</v>
      </c>
      <c r="C11" s="21">
        <v>4159.05</v>
      </c>
      <c r="D11" s="22">
        <v>5491</v>
      </c>
    </row>
    <row r="12" spans="1:4" ht="15.6" x14ac:dyDescent="0.3">
      <c r="B12" s="17" t="s">
        <v>10</v>
      </c>
      <c r="C12" s="18">
        <v>4563.92</v>
      </c>
      <c r="D12" s="19">
        <v>6109</v>
      </c>
    </row>
    <row r="13" spans="1:4" ht="15.6" x14ac:dyDescent="0.3">
      <c r="B13" s="20" t="s">
        <v>11</v>
      </c>
      <c r="C13" s="21">
        <v>3093.65</v>
      </c>
      <c r="D13" s="22">
        <v>3940</v>
      </c>
    </row>
    <row r="14" spans="1:4" ht="15.6" x14ac:dyDescent="0.3">
      <c r="B14" s="17" t="s">
        <v>12</v>
      </c>
      <c r="C14" s="18">
        <v>4562.76</v>
      </c>
      <c r="D14" s="19">
        <v>6035</v>
      </c>
    </row>
    <row r="15" spans="1:4" ht="15.6" x14ac:dyDescent="0.3">
      <c r="B15" s="20" t="s">
        <v>13</v>
      </c>
      <c r="C15" s="21">
        <v>3962.56</v>
      </c>
      <c r="D15" s="22">
        <v>5220</v>
      </c>
    </row>
    <row r="16" spans="1:4" ht="15.6" x14ac:dyDescent="0.3">
      <c r="B16" s="17" t="s">
        <v>14</v>
      </c>
      <c r="C16" s="18">
        <v>2855.14</v>
      </c>
      <c r="D16" s="19">
        <v>3619</v>
      </c>
    </row>
    <row r="17" spans="2:4" ht="15.6" x14ac:dyDescent="0.3">
      <c r="B17" s="20" t="s">
        <v>15</v>
      </c>
      <c r="C17" s="21">
        <v>2766.17</v>
      </c>
      <c r="D17" s="22">
        <v>3597</v>
      </c>
    </row>
    <row r="18" spans="2:4" ht="16.2" thickBot="1" x14ac:dyDescent="0.35">
      <c r="B18" s="11" t="s">
        <v>16</v>
      </c>
      <c r="C18" s="12">
        <v>46847.92</v>
      </c>
      <c r="D18" s="13">
        <v>59690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"/>
    </row>
    <row r="3" spans="1:4" ht="15" thickBot="1" x14ac:dyDescent="0.35"/>
    <row r="4" spans="1:4" ht="22.5" customHeight="1" thickBot="1" x14ac:dyDescent="0.35">
      <c r="B4" s="50" t="s">
        <v>17</v>
      </c>
      <c r="C4" s="51"/>
      <c r="D4" s="52"/>
    </row>
    <row r="5" spans="1:4" ht="18.600000000000001" thickTop="1" x14ac:dyDescent="0.35">
      <c r="B5" s="8" t="s">
        <v>2</v>
      </c>
      <c r="C5" s="9" t="s">
        <v>18</v>
      </c>
      <c r="D5" s="10" t="s">
        <v>3</v>
      </c>
    </row>
    <row r="6" spans="1:4" ht="15.6" x14ac:dyDescent="0.3">
      <c r="B6" s="17" t="s">
        <v>4</v>
      </c>
      <c r="C6" s="18">
        <v>2032.64</v>
      </c>
      <c r="D6" s="19">
        <v>2174</v>
      </c>
    </row>
    <row r="7" spans="1:4" ht="15.6" x14ac:dyDescent="0.3">
      <c r="B7" s="20" t="s">
        <v>5</v>
      </c>
      <c r="C7" s="21">
        <v>3824.87</v>
      </c>
      <c r="D7" s="22">
        <v>5189</v>
      </c>
    </row>
    <row r="8" spans="1:4" ht="15.6" x14ac:dyDescent="0.3">
      <c r="B8" s="17" t="s">
        <v>6</v>
      </c>
      <c r="C8" s="18">
        <v>6717.08</v>
      </c>
      <c r="D8" s="19">
        <v>8603</v>
      </c>
    </row>
    <row r="9" spans="1:4" ht="15.6" x14ac:dyDescent="0.3">
      <c r="B9" s="20" t="s">
        <v>7</v>
      </c>
      <c r="C9" s="21">
        <v>3446.68</v>
      </c>
      <c r="D9" s="22">
        <v>4485</v>
      </c>
    </row>
    <row r="10" spans="1:4" ht="15.6" x14ac:dyDescent="0.3">
      <c r="B10" s="17" t="s">
        <v>8</v>
      </c>
      <c r="C10" s="18">
        <v>4016.72</v>
      </c>
      <c r="D10" s="19">
        <v>5140</v>
      </c>
    </row>
    <row r="11" spans="1:4" ht="15.6" x14ac:dyDescent="0.3">
      <c r="B11" s="20" t="s">
        <v>9</v>
      </c>
      <c r="C11" s="21">
        <v>4908.96</v>
      </c>
      <c r="D11" s="22">
        <v>6724</v>
      </c>
    </row>
    <row r="12" spans="1:4" ht="15.6" x14ac:dyDescent="0.3">
      <c r="B12" s="17" t="s">
        <v>10</v>
      </c>
      <c r="C12" s="18">
        <v>4631.26</v>
      </c>
      <c r="D12" s="19">
        <v>6315</v>
      </c>
    </row>
    <row r="13" spans="1:4" ht="15.6" x14ac:dyDescent="0.3">
      <c r="B13" s="20" t="s">
        <v>11</v>
      </c>
      <c r="C13" s="21">
        <v>4999.8100000000004</v>
      </c>
      <c r="D13" s="22">
        <v>6316</v>
      </c>
    </row>
    <row r="14" spans="1:4" ht="15.6" x14ac:dyDescent="0.3">
      <c r="B14" s="17" t="s">
        <v>12</v>
      </c>
      <c r="C14" s="18">
        <v>3123.54</v>
      </c>
      <c r="D14" s="19">
        <v>3899</v>
      </c>
    </row>
    <row r="15" spans="1:4" ht="15.6" x14ac:dyDescent="0.3">
      <c r="B15" s="20" t="s">
        <v>13</v>
      </c>
      <c r="C15" s="21">
        <v>4251.5200000000004</v>
      </c>
      <c r="D15" s="22">
        <v>5499</v>
      </c>
    </row>
    <row r="16" spans="1:4" ht="15.6" x14ac:dyDescent="0.3">
      <c r="B16" s="17" t="s">
        <v>14</v>
      </c>
      <c r="C16" s="18">
        <v>4286.58</v>
      </c>
      <c r="D16" s="19">
        <v>5756</v>
      </c>
    </row>
    <row r="17" spans="2:4" ht="15.6" x14ac:dyDescent="0.3">
      <c r="B17" s="20" t="s">
        <v>15</v>
      </c>
      <c r="C17" s="21">
        <v>4625.76</v>
      </c>
      <c r="D17" s="22">
        <v>6090</v>
      </c>
    </row>
    <row r="18" spans="2:4" ht="16.2" thickBot="1" x14ac:dyDescent="0.35">
      <c r="B18" s="11" t="s">
        <v>16</v>
      </c>
      <c r="C18" s="12">
        <f>SUM(C6:C17)</f>
        <v>50865.420000000006</v>
      </c>
      <c r="D18" s="13">
        <f>SUM(D6:D17)</f>
        <v>66190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"/>
    </row>
    <row r="3" spans="1:4" ht="15" thickBot="1" x14ac:dyDescent="0.35"/>
    <row r="4" spans="1:4" ht="22.5" customHeight="1" thickBot="1" x14ac:dyDescent="0.7">
      <c r="A4" s="2"/>
      <c r="B4" s="50" t="s">
        <v>17</v>
      </c>
      <c r="C4" s="51"/>
      <c r="D4" s="52"/>
    </row>
    <row r="5" spans="1:4" ht="18.600000000000001" thickTop="1" x14ac:dyDescent="0.35">
      <c r="A5" s="3"/>
      <c r="B5" s="8" t="s">
        <v>2</v>
      </c>
      <c r="C5" s="9" t="s">
        <v>18</v>
      </c>
      <c r="D5" s="10" t="s">
        <v>3</v>
      </c>
    </row>
    <row r="6" spans="1:4" ht="15.6" x14ac:dyDescent="0.3">
      <c r="B6" s="17" t="s">
        <v>4</v>
      </c>
      <c r="C6" s="18">
        <v>3437.89</v>
      </c>
      <c r="D6" s="19">
        <v>3168</v>
      </c>
    </row>
    <row r="7" spans="1:4" ht="15.6" x14ac:dyDescent="0.3">
      <c r="B7" s="20" t="s">
        <v>5</v>
      </c>
      <c r="C7" s="21">
        <v>4455.41</v>
      </c>
      <c r="D7" s="22">
        <v>4585</v>
      </c>
    </row>
    <row r="8" spans="1:4" ht="15.6" x14ac:dyDescent="0.3">
      <c r="B8" s="17" t="s">
        <v>6</v>
      </c>
      <c r="C8" s="18">
        <v>5785.39</v>
      </c>
      <c r="D8" s="19">
        <v>6026</v>
      </c>
    </row>
    <row r="9" spans="1:4" ht="15.6" x14ac:dyDescent="0.3">
      <c r="B9" s="20" t="s">
        <v>7</v>
      </c>
      <c r="C9" s="21">
        <v>6604.22</v>
      </c>
      <c r="D9" s="22">
        <v>6171</v>
      </c>
    </row>
    <row r="10" spans="1:4" ht="15.6" x14ac:dyDescent="0.3">
      <c r="B10" s="17" t="s">
        <v>8</v>
      </c>
      <c r="C10" s="18">
        <v>6195.17</v>
      </c>
      <c r="D10" s="19">
        <v>6627</v>
      </c>
    </row>
    <row r="11" spans="1:4" ht="15.6" x14ac:dyDescent="0.3">
      <c r="B11" s="20" t="s">
        <v>9</v>
      </c>
      <c r="C11" s="21">
        <v>6473.96</v>
      </c>
      <c r="D11" s="22">
        <v>6092</v>
      </c>
    </row>
    <row r="12" spans="1:4" ht="15.6" x14ac:dyDescent="0.3">
      <c r="B12" s="17" t="s">
        <v>10</v>
      </c>
      <c r="C12" s="18">
        <v>6895.11</v>
      </c>
      <c r="D12" s="19">
        <v>6969</v>
      </c>
    </row>
    <row r="13" spans="1:4" ht="15.6" x14ac:dyDescent="0.3">
      <c r="B13" s="20" t="s">
        <v>11</v>
      </c>
      <c r="C13" s="21">
        <v>5454.15</v>
      </c>
      <c r="D13" s="22">
        <v>5342</v>
      </c>
    </row>
    <row r="14" spans="1:4" ht="15.6" x14ac:dyDescent="0.3">
      <c r="B14" s="17" t="s">
        <v>12</v>
      </c>
      <c r="C14" s="18">
        <v>5401.89</v>
      </c>
      <c r="D14" s="19">
        <v>5048</v>
      </c>
    </row>
    <row r="15" spans="1:4" ht="15.6" x14ac:dyDescent="0.3">
      <c r="B15" s="20" t="s">
        <v>13</v>
      </c>
      <c r="C15" s="21">
        <v>5522.95</v>
      </c>
      <c r="D15" s="22">
        <v>5137</v>
      </c>
    </row>
    <row r="16" spans="1:4" ht="15.6" x14ac:dyDescent="0.3">
      <c r="B16" s="17" t="s">
        <v>14</v>
      </c>
      <c r="C16" s="18">
        <v>5517.16</v>
      </c>
      <c r="D16" s="19">
        <v>5755</v>
      </c>
    </row>
    <row r="17" spans="2:4" ht="15.6" x14ac:dyDescent="0.3">
      <c r="B17" s="20" t="s">
        <v>15</v>
      </c>
      <c r="C17" s="21">
        <v>6251.44</v>
      </c>
      <c r="D17" s="22">
        <v>6899</v>
      </c>
    </row>
    <row r="18" spans="2:4" ht="16.2" thickBot="1" x14ac:dyDescent="0.35">
      <c r="B18" s="28" t="s">
        <v>16</v>
      </c>
      <c r="C18" s="29">
        <f>SUM(C6:C17)</f>
        <v>67994.740000000005</v>
      </c>
      <c r="D18" s="30">
        <f>SUM(D6:D17)</f>
        <v>67819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"/>
    </row>
    <row r="3" spans="1:4" ht="15" thickBot="1" x14ac:dyDescent="0.35"/>
    <row r="4" spans="1:4" ht="22.5" customHeight="1" thickBot="1" x14ac:dyDescent="0.7">
      <c r="A4" s="2"/>
      <c r="B4" s="50" t="s">
        <v>17</v>
      </c>
      <c r="C4" s="51"/>
      <c r="D4" s="52"/>
    </row>
    <row r="5" spans="1:4" ht="18.600000000000001" thickTop="1" x14ac:dyDescent="0.35">
      <c r="A5" s="3"/>
      <c r="B5" s="8" t="s">
        <v>2</v>
      </c>
      <c r="C5" s="9" t="s">
        <v>18</v>
      </c>
      <c r="D5" s="10" t="s">
        <v>3</v>
      </c>
    </row>
    <row r="6" spans="1:4" ht="15.6" x14ac:dyDescent="0.3">
      <c r="B6" s="17" t="s">
        <v>4</v>
      </c>
      <c r="C6" s="18">
        <v>3090.57</v>
      </c>
      <c r="D6" s="19">
        <v>2711</v>
      </c>
    </row>
    <row r="7" spans="1:4" ht="15.6" x14ac:dyDescent="0.3">
      <c r="B7" s="20" t="s">
        <v>5</v>
      </c>
      <c r="C7" s="21">
        <v>3463.64</v>
      </c>
      <c r="D7" s="22">
        <f>332+3399</f>
        <v>3731</v>
      </c>
    </row>
    <row r="8" spans="1:4" ht="15.6" x14ac:dyDescent="0.3">
      <c r="B8" s="17" t="s">
        <v>6</v>
      </c>
      <c r="C8" s="18">
        <v>5682.22</v>
      </c>
      <c r="D8" s="19">
        <f>731+4812</f>
        <v>5543</v>
      </c>
    </row>
    <row r="9" spans="1:4" ht="15.6" x14ac:dyDescent="0.3">
      <c r="B9" s="20" t="s">
        <v>7</v>
      </c>
      <c r="C9" s="21">
        <v>6850.06</v>
      </c>
      <c r="D9" s="22">
        <f>994+5058</f>
        <v>6052</v>
      </c>
    </row>
    <row r="10" spans="1:4" ht="15.6" x14ac:dyDescent="0.3">
      <c r="B10" s="17" t="s">
        <v>8</v>
      </c>
      <c r="C10" s="18">
        <v>5522.72</v>
      </c>
      <c r="D10" s="19">
        <f>754+4558</f>
        <v>5312</v>
      </c>
    </row>
    <row r="11" spans="1:4" ht="15.6" x14ac:dyDescent="0.3">
      <c r="B11" s="20" t="s">
        <v>9</v>
      </c>
      <c r="C11" s="21">
        <v>5414.25</v>
      </c>
      <c r="D11" s="22">
        <f>788+4284</f>
        <v>5072</v>
      </c>
    </row>
    <row r="12" spans="1:4" ht="15.6" x14ac:dyDescent="0.3">
      <c r="B12" s="17" t="s">
        <v>10</v>
      </c>
      <c r="C12" s="18">
        <v>6216.57</v>
      </c>
      <c r="D12" s="19">
        <f>956+5125</f>
        <v>6081</v>
      </c>
    </row>
    <row r="13" spans="1:4" ht="15.6" x14ac:dyDescent="0.3">
      <c r="B13" s="20" t="s">
        <v>11</v>
      </c>
      <c r="C13" s="21">
        <v>5249.04</v>
      </c>
      <c r="D13" s="22">
        <f>610+4558</f>
        <v>5168</v>
      </c>
    </row>
    <row r="14" spans="1:4" ht="15.6" x14ac:dyDescent="0.3">
      <c r="B14" s="17" t="s">
        <v>12</v>
      </c>
      <c r="C14" s="18">
        <v>6397.37</v>
      </c>
      <c r="D14" s="19">
        <f>906+5448</f>
        <v>6354</v>
      </c>
    </row>
    <row r="15" spans="1:4" ht="15.6" x14ac:dyDescent="0.3">
      <c r="B15" s="20" t="s">
        <v>13</v>
      </c>
      <c r="C15" s="21">
        <v>4840.63</v>
      </c>
      <c r="D15" s="22">
        <f>653+3644</f>
        <v>4297</v>
      </c>
    </row>
    <row r="16" spans="1:4" ht="15.6" x14ac:dyDescent="0.3">
      <c r="B16" s="17" t="s">
        <v>14</v>
      </c>
      <c r="C16" s="18">
        <v>5111.07</v>
      </c>
      <c r="D16" s="19">
        <f>673+4045</f>
        <v>4718</v>
      </c>
    </row>
    <row r="17" spans="2:4" ht="15.6" x14ac:dyDescent="0.3">
      <c r="B17" s="20" t="s">
        <v>15</v>
      </c>
      <c r="C17" s="21">
        <v>6815.4</v>
      </c>
      <c r="D17" s="22">
        <f>893+5459</f>
        <v>6352</v>
      </c>
    </row>
    <row r="18" spans="2:4" ht="16.2" thickBot="1" x14ac:dyDescent="0.35">
      <c r="B18" s="28" t="s">
        <v>16</v>
      </c>
      <c r="C18" s="29">
        <f>SUM(C6:C17)</f>
        <v>64653.54</v>
      </c>
      <c r="D18" s="30">
        <f>SUM(D6:D17)</f>
        <v>61391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"/>
    </row>
    <row r="3" spans="1:4" ht="15" thickBot="1" x14ac:dyDescent="0.35"/>
    <row r="4" spans="1:4" ht="22.5" customHeight="1" thickBot="1" x14ac:dyDescent="0.7">
      <c r="A4" s="2"/>
      <c r="B4" s="50" t="s">
        <v>17</v>
      </c>
      <c r="C4" s="51"/>
      <c r="D4" s="52"/>
    </row>
    <row r="5" spans="1:4" ht="18.600000000000001" thickTop="1" x14ac:dyDescent="0.35">
      <c r="A5" s="3"/>
      <c r="B5" s="8" t="s">
        <v>2</v>
      </c>
      <c r="C5" s="9" t="s">
        <v>18</v>
      </c>
      <c r="D5" s="10" t="s">
        <v>3</v>
      </c>
    </row>
    <row r="6" spans="1:4" ht="15.6" x14ac:dyDescent="0.3">
      <c r="B6" s="17" t="s">
        <v>4</v>
      </c>
      <c r="C6" s="18">
        <v>2858.6</v>
      </c>
      <c r="D6" s="19">
        <f>186+1951</f>
        <v>2137</v>
      </c>
    </row>
    <row r="7" spans="1:4" ht="15.6" x14ac:dyDescent="0.3">
      <c r="B7" s="20" t="s">
        <v>5</v>
      </c>
      <c r="C7" s="21">
        <v>2850.42</v>
      </c>
      <c r="D7" s="22">
        <f>201+2350</f>
        <v>2551</v>
      </c>
    </row>
    <row r="8" spans="1:4" ht="15.6" x14ac:dyDescent="0.3">
      <c r="B8" s="17" t="s">
        <v>6</v>
      </c>
      <c r="C8" s="18">
        <v>3652.13</v>
      </c>
      <c r="D8" s="19">
        <f>367+2971</f>
        <v>3338</v>
      </c>
    </row>
    <row r="9" spans="1:4" ht="15.6" x14ac:dyDescent="0.3">
      <c r="B9" s="20" t="s">
        <v>7</v>
      </c>
      <c r="C9" s="21">
        <v>2536.87</v>
      </c>
      <c r="D9" s="22">
        <f>133+1454</f>
        <v>1587</v>
      </c>
    </row>
    <row r="10" spans="1:4" ht="15.6" x14ac:dyDescent="0.3">
      <c r="B10" s="17" t="s">
        <v>8</v>
      </c>
      <c r="C10" s="18">
        <v>2427.12</v>
      </c>
      <c r="D10" s="19">
        <f>131+1427</f>
        <v>1558</v>
      </c>
    </row>
    <row r="11" spans="1:4" ht="15.6" x14ac:dyDescent="0.3">
      <c r="B11" s="20" t="s">
        <v>9</v>
      </c>
      <c r="C11" s="21">
        <v>2331.16</v>
      </c>
      <c r="D11" s="22">
        <f>129+1445</f>
        <v>1574</v>
      </c>
    </row>
    <row r="12" spans="1:4" ht="15.6" x14ac:dyDescent="0.3">
      <c r="B12" s="17" t="s">
        <v>10</v>
      </c>
      <c r="C12" s="18">
        <v>2521.92</v>
      </c>
      <c r="D12" s="19">
        <f>1751+158</f>
        <v>1909</v>
      </c>
    </row>
    <row r="13" spans="1:4" ht="15.6" x14ac:dyDescent="0.3">
      <c r="B13" s="20" t="s">
        <v>11</v>
      </c>
      <c r="C13" s="21">
        <v>2410.15</v>
      </c>
      <c r="D13" s="22">
        <f>1480+147</f>
        <v>1627</v>
      </c>
    </row>
    <row r="14" spans="1:4" ht="15.6" x14ac:dyDescent="0.3">
      <c r="B14" s="17" t="s">
        <v>12</v>
      </c>
      <c r="C14" s="18">
        <v>2406.2600000000002</v>
      </c>
      <c r="D14" s="19">
        <f>1529+135</f>
        <v>1664</v>
      </c>
    </row>
    <row r="15" spans="1:4" ht="15.6" x14ac:dyDescent="0.3">
      <c r="B15" s="20" t="s">
        <v>13</v>
      </c>
      <c r="C15" s="21">
        <v>2333.6</v>
      </c>
      <c r="D15" s="22">
        <f>1475+148</f>
        <v>1623</v>
      </c>
    </row>
    <row r="16" spans="1:4" ht="15.6" x14ac:dyDescent="0.3">
      <c r="B16" s="17" t="s">
        <v>14</v>
      </c>
      <c r="C16" s="18">
        <v>1371.75</v>
      </c>
      <c r="D16" s="19">
        <f>805+81</f>
        <v>886</v>
      </c>
    </row>
    <row r="17" spans="2:4" ht="15.6" x14ac:dyDescent="0.3">
      <c r="B17" s="20" t="s">
        <v>15</v>
      </c>
      <c r="C17" s="21">
        <v>1856.68</v>
      </c>
      <c r="D17" s="22">
        <f>1296+133</f>
        <v>1429</v>
      </c>
    </row>
    <row r="18" spans="2:4" ht="16.2" thickBot="1" x14ac:dyDescent="0.35">
      <c r="B18" s="28" t="s">
        <v>16</v>
      </c>
      <c r="C18" s="29">
        <f>SUM(C6:C17)</f>
        <v>29556.660000000003</v>
      </c>
      <c r="D18" s="30">
        <f>SUM(D6:D17)</f>
        <v>21883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"/>
    </row>
    <row r="3" spans="1:4" ht="15" thickBot="1" x14ac:dyDescent="0.35"/>
    <row r="4" spans="1:4" ht="22.5" customHeight="1" thickBot="1" x14ac:dyDescent="0.7">
      <c r="A4" s="2"/>
      <c r="B4" s="50" t="s">
        <v>17</v>
      </c>
      <c r="C4" s="51"/>
      <c r="D4" s="52"/>
    </row>
    <row r="5" spans="1:4" ht="18.600000000000001" thickTop="1" x14ac:dyDescent="0.35">
      <c r="A5" s="3"/>
      <c r="B5" s="8" t="s">
        <v>2</v>
      </c>
      <c r="C5" s="9" t="s">
        <v>18</v>
      </c>
      <c r="D5" s="10" t="s">
        <v>3</v>
      </c>
    </row>
    <row r="6" spans="1:4" ht="15.6" x14ac:dyDescent="0.3">
      <c r="B6" s="17" t="s">
        <v>4</v>
      </c>
      <c r="C6" s="18">
        <v>2114.36</v>
      </c>
      <c r="D6" s="19">
        <f>1263+123</f>
        <v>1386</v>
      </c>
    </row>
    <row r="7" spans="1:4" ht="15.6" x14ac:dyDescent="0.3">
      <c r="B7" s="20" t="s">
        <v>5</v>
      </c>
      <c r="C7" s="21">
        <v>1776.32</v>
      </c>
      <c r="D7" s="22">
        <f>1305+116</f>
        <v>1421</v>
      </c>
    </row>
    <row r="8" spans="1:4" ht="15.6" x14ac:dyDescent="0.3">
      <c r="B8" s="17" t="s">
        <v>6</v>
      </c>
      <c r="C8" s="18">
        <v>1946.12</v>
      </c>
      <c r="D8" s="19">
        <f>123+1266</f>
        <v>1389</v>
      </c>
    </row>
    <row r="9" spans="1:4" ht="15.6" x14ac:dyDescent="0.3">
      <c r="B9" s="20" t="s">
        <v>7</v>
      </c>
      <c r="C9" s="21">
        <v>2025.23</v>
      </c>
      <c r="D9" s="22">
        <f>1274+133</f>
        <v>1407</v>
      </c>
    </row>
    <row r="10" spans="1:4" ht="15.6" x14ac:dyDescent="0.3">
      <c r="B10" s="17" t="s">
        <v>8</v>
      </c>
      <c r="C10" s="18">
        <v>1909.68</v>
      </c>
      <c r="D10" s="19">
        <f>1285+128</f>
        <v>1413</v>
      </c>
    </row>
    <row r="11" spans="1:4" ht="15.6" x14ac:dyDescent="0.3">
      <c r="B11" s="20" t="s">
        <v>9</v>
      </c>
      <c r="C11" s="21">
        <v>1897.41</v>
      </c>
      <c r="D11" s="22">
        <f>152+1496</f>
        <v>1648</v>
      </c>
    </row>
    <row r="12" spans="1:4" ht="15.6" x14ac:dyDescent="0.3">
      <c r="B12" s="17" t="s">
        <v>10</v>
      </c>
      <c r="C12" s="18">
        <v>1907.67</v>
      </c>
      <c r="D12" s="19">
        <f>149+1485</f>
        <v>1634</v>
      </c>
    </row>
    <row r="13" spans="1:4" ht="15.6" x14ac:dyDescent="0.3">
      <c r="B13" s="20" t="s">
        <v>11</v>
      </c>
      <c r="C13" s="21">
        <v>2187.54</v>
      </c>
      <c r="D13" s="22">
        <f>153+1649</f>
        <v>1802</v>
      </c>
    </row>
    <row r="14" spans="1:4" ht="15.6" x14ac:dyDescent="0.3">
      <c r="B14" s="17" t="s">
        <v>12</v>
      </c>
      <c r="C14" s="18">
        <v>2701.72</v>
      </c>
      <c r="D14" s="19">
        <f>2095+195</f>
        <v>2290</v>
      </c>
    </row>
    <row r="15" spans="1:4" ht="15.6" x14ac:dyDescent="0.3">
      <c r="B15" s="20" t="s">
        <v>13</v>
      </c>
      <c r="C15" s="21">
        <v>3117.62</v>
      </c>
      <c r="D15" s="22">
        <f>2414+238</f>
        <v>2652</v>
      </c>
    </row>
    <row r="16" spans="1:4" ht="15.6" x14ac:dyDescent="0.3">
      <c r="B16" s="17" t="s">
        <v>14</v>
      </c>
      <c r="C16" s="18">
        <v>2791.07</v>
      </c>
      <c r="D16" s="19">
        <f>2196+207</f>
        <v>2403</v>
      </c>
    </row>
    <row r="17" spans="2:4" ht="15.6" x14ac:dyDescent="0.3">
      <c r="B17" s="20" t="s">
        <v>15</v>
      </c>
      <c r="C17" s="21">
        <v>3096.69</v>
      </c>
      <c r="D17" s="22">
        <f>2260+241</f>
        <v>2501</v>
      </c>
    </row>
    <row r="18" spans="2:4" ht="16.2" thickBot="1" x14ac:dyDescent="0.35">
      <c r="B18" s="28" t="s">
        <v>16</v>
      </c>
      <c r="C18" s="29">
        <f>SUM(C6:C17)</f>
        <v>27471.43</v>
      </c>
      <c r="D18" s="30">
        <f>SUM(D6:D17)</f>
        <v>21946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8"/>
  <sheetViews>
    <sheetView workbookViewId="0">
      <selection activeCell="C25" sqref="C25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"/>
    </row>
    <row r="3" spans="1:4" ht="15" thickBot="1" x14ac:dyDescent="0.35"/>
    <row r="4" spans="1:4" ht="22.5" customHeight="1" thickBot="1" x14ac:dyDescent="0.7">
      <c r="A4" s="2"/>
      <c r="B4" s="50" t="s">
        <v>17</v>
      </c>
      <c r="C4" s="51"/>
      <c r="D4" s="52"/>
    </row>
    <row r="5" spans="1:4" ht="18.600000000000001" thickTop="1" x14ac:dyDescent="0.35">
      <c r="A5" s="3"/>
      <c r="B5" s="8" t="s">
        <v>2</v>
      </c>
      <c r="C5" s="9" t="s">
        <v>18</v>
      </c>
      <c r="D5" s="10" t="s">
        <v>3</v>
      </c>
    </row>
    <row r="6" spans="1:4" ht="15.6" x14ac:dyDescent="0.3">
      <c r="B6" s="17" t="s">
        <v>4</v>
      </c>
      <c r="C6" s="18">
        <v>3040.12</v>
      </c>
      <c r="D6" s="19">
        <f>2048+223</f>
        <v>2271</v>
      </c>
    </row>
    <row r="7" spans="1:4" ht="15.6" x14ac:dyDescent="0.3">
      <c r="B7" s="20" t="s">
        <v>5</v>
      </c>
      <c r="C7" s="21">
        <v>3095.39</v>
      </c>
      <c r="D7" s="22">
        <f>2269+233</f>
        <v>2502</v>
      </c>
    </row>
    <row r="8" spans="1:4" ht="15.6" x14ac:dyDescent="0.3">
      <c r="B8" s="17" t="s">
        <v>6</v>
      </c>
      <c r="C8" s="18">
        <v>3021.59</v>
      </c>
      <c r="D8" s="19">
        <f>2011+240</f>
        <v>2251</v>
      </c>
    </row>
    <row r="9" spans="1:4" ht="15.6" x14ac:dyDescent="0.3">
      <c r="B9" s="20" t="s">
        <v>7</v>
      </c>
      <c r="C9" s="21">
        <v>4451.78</v>
      </c>
      <c r="D9" s="22">
        <f>406+3336</f>
        <v>3742</v>
      </c>
    </row>
    <row r="10" spans="1:4" ht="15.6" x14ac:dyDescent="0.3">
      <c r="B10" s="17" t="s">
        <v>8</v>
      </c>
      <c r="C10" s="18">
        <v>3765.62</v>
      </c>
      <c r="D10" s="19">
        <f>344+3106</f>
        <v>3450</v>
      </c>
    </row>
    <row r="11" spans="1:4" ht="15.6" x14ac:dyDescent="0.3">
      <c r="B11" s="20" t="s">
        <v>9</v>
      </c>
      <c r="C11" s="21">
        <v>3890.03</v>
      </c>
      <c r="D11" s="22">
        <f>480+3463</f>
        <v>3943</v>
      </c>
    </row>
    <row r="12" spans="1:4" ht="15.6" x14ac:dyDescent="0.3">
      <c r="B12" s="17" t="s">
        <v>10</v>
      </c>
      <c r="C12" s="18">
        <v>3609.51</v>
      </c>
      <c r="D12" s="19">
        <f>508+3259</f>
        <v>3767</v>
      </c>
    </row>
    <row r="13" spans="1:4" ht="15.6" x14ac:dyDescent="0.3">
      <c r="B13" s="20" t="s">
        <v>11</v>
      </c>
      <c r="C13" s="21">
        <v>2721.9</v>
      </c>
      <c r="D13" s="22">
        <f>270+2278</f>
        <v>2548</v>
      </c>
    </row>
    <row r="14" spans="1:4" ht="15.6" x14ac:dyDescent="0.3">
      <c r="B14" s="17" t="s">
        <v>12</v>
      </c>
      <c r="C14" s="18">
        <v>4796.53</v>
      </c>
      <c r="D14" s="19">
        <f>723+4384</f>
        <v>5107</v>
      </c>
    </row>
    <row r="15" spans="1:4" ht="15.6" x14ac:dyDescent="0.3">
      <c r="B15" s="20" t="s">
        <v>13</v>
      </c>
      <c r="C15" s="21">
        <v>3734.32</v>
      </c>
      <c r="D15" s="22">
        <f>592+3619</f>
        <v>4211</v>
      </c>
    </row>
    <row r="16" spans="1:4" ht="15.6" x14ac:dyDescent="0.3">
      <c r="B16" s="17" t="s">
        <v>14</v>
      </c>
      <c r="C16" s="18">
        <v>3548.31</v>
      </c>
      <c r="D16" s="19">
        <f>567+3223</f>
        <v>3790</v>
      </c>
    </row>
    <row r="17" spans="2:4" ht="15.6" x14ac:dyDescent="0.3">
      <c r="B17" s="20" t="s">
        <v>15</v>
      </c>
      <c r="C17" s="21">
        <v>4491.83</v>
      </c>
      <c r="D17" s="22">
        <f>723+4187</f>
        <v>4910</v>
      </c>
    </row>
    <row r="18" spans="2:4" ht="16.2" thickBot="1" x14ac:dyDescent="0.35">
      <c r="B18" s="28" t="s">
        <v>16</v>
      </c>
      <c r="C18" s="29">
        <f>SUM(C6:C17)</f>
        <v>44166.93</v>
      </c>
      <c r="D18" s="30">
        <f>SUM(D6:D17)</f>
        <v>42492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Gráfico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2026-01-20T01:57:11Z</dcterms:modified>
</cp:coreProperties>
</file>