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3" sheetId="2" state="visible" r:id="rId4"/>
    <sheet name="2014" sheetId="3" state="visible" r:id="rId5"/>
    <sheet name="2015" sheetId="4" state="visible" r:id="rId6"/>
    <sheet name="2016" sheetId="5" state="visible" r:id="rId7"/>
    <sheet name="2017" sheetId="6" state="visible" r:id="rId8"/>
    <sheet name="2018" sheetId="7" state="visible" r:id="rId9"/>
    <sheet name="2019" sheetId="8" state="visible" r:id="rId10"/>
    <sheet name="2020" sheetId="9" state="visible" r:id="rId11"/>
    <sheet name="2021" sheetId="10" state="visible" r:id="rId12"/>
    <sheet name="2022" sheetId="11" state="visible" r:id="rId13"/>
    <sheet name="2023" sheetId="12" state="visible" r:id="rId14"/>
    <sheet name="2024" sheetId="13" state="visible" r:id="rId15"/>
    <sheet name="2025" sheetId="14" state="visible" r:id="rId16"/>
    <sheet name="Gráfico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<sst xmlns="http://schemas.openxmlformats.org/spreadsheetml/2006/main" count="229" uniqueCount="20">
  <si>
    <t xml:space="preserve">ALM - Eclusa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</si>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</sst>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&quot;R$ &quot;#,##0.00"/>
    <numFmt numFmtId="167" formatCode="#,##0"/>
    <numFmt numFmtId="168" formatCode="#,##0.00"/>
    <numFmt numFmtId="169" formatCode="mmm/yy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 Cen MT"/>
      <family val="2"/>
      <charset val="1"/>
    </font>
    <font>
      <b val="true"/>
      <sz val="11"/>
      <color rgb="FF666666"/>
      <name val="Tw Cen MT"/>
      <family val="2"/>
      <charset val="1"/>
    </font>
    <font>
      <sz val="36"/>
      <color theme="1"/>
      <name val="Tw Cen MT"/>
      <family val="2"/>
      <charset val="1"/>
    </font>
    <font>
      <sz val="16"/>
      <color theme="1"/>
      <name val="Calibri"/>
      <family val="2"/>
      <charset val="1"/>
    </font>
    <font>
      <sz val="11"/>
      <color rgb="FFFF0000"/>
      <name val="Tw Cen MT"/>
      <family val="2"/>
      <charset val="1"/>
    </font>
    <font>
      <sz val="14"/>
      <color theme="1"/>
      <name val="Tw Cen MT"/>
      <family val="2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sz val="11"/>
      <color theme="1"/>
      <name val="Berlin Sans FB"/>
      <family val="2"/>
      <charset val="1"/>
    </font>
    <font>
      <sz val="36"/>
      <color theme="1"/>
      <name val="Berlin Sans FB"/>
      <family val="2"/>
      <charset val="1"/>
    </font>
    <font>
      <sz val="14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FF"/>
      </patternFill>
    </fill>
    <fill>
      <patternFill patternType="solid">
        <fgColor theme="0"/>
        <bgColor rgb="FFF2F2F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878787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53495849846706"/>
          <c:y val="0.0427313159501177"/>
          <c:w val="0.935242653107007"/>
          <c:h val="0.846428882881312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Pt>
            <c:idx val="15"/>
          </c:dPt>
          <c:dPt>
            <c:idx val="16"/>
          </c:dPt>
          <c:dPt>
            <c:idx val="17"/>
          </c:dPt>
          <c:dPt>
            <c:idx val="18"/>
          </c:dPt>
          <c:dPt>
            <c:idx val="19"/>
          </c:dPt>
          <c:dPt>
            <c:idx val="20"/>
          </c:dPt>
          <c:dPt>
            <c:idx val="21"/>
          </c:dPt>
          <c:dLbls>
            <c:numFmt formatCode="&quot;R$ &quot;#,##0.00" sourceLinked="1"/>
            <c:dLbl>
              <c:idx val="0"/>
              <c:layout>
                <c:manualLayout>
                  <c:x val="-0.0438113565810927"/>
                  <c:y val="-0.054144872515935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46812141755823"/>
                  <c:y val="0.031337623892903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63248481165403"/>
                  <c:y val="-0.037052165354330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97643383399431"/>
                  <c:y val="0.038479096362954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37057119357087"/>
                  <c:y val="-0.05170697412823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33676828320612"/>
                  <c:y val="-0.03497961192350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31889763779528"/>
                  <c:y val="0.055482570026340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07995178017397"/>
                  <c:y val="0.037777230971128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43933380278684"/>
                  <c:y val="-0.059986151463687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88672640138214"/>
                  <c:y val="-0.048566507311586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38997210550475"/>
                  <c:y val="0.029771210105586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334085817748118"/>
                  <c:y val="0.048883615575450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502397945433136"/>
                  <c:y val="-0.03715949568803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3"/>
              <c:layout>
                <c:manualLayout>
                  <c:x val="-0.047832585949178"/>
                  <c:y val="0.027458442694663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"/>
              <c:layout>
                <c:manualLayout>
                  <c:x val="-0.0478326184836653"/>
                  <c:y val="-0.030105361161405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5"/>
              <c:layout>
                <c:manualLayout>
                  <c:x val="-0.053015705353904"/>
                  <c:y val="0.060035744195077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6"/>
              <c:layout>
                <c:manualLayout>
                  <c:x val="-0.0458395749311825"/>
                  <c:y val="0.067774081715721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375453982886287"/>
                  <c:y val="-0.061943192929760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layout>
                <c:manualLayout>
                  <c:x val="-0.0469350020271856"/>
                  <c:y val="0.032764654418197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9"/>
              <c:layout>
                <c:manualLayout>
                  <c:x val="-0.0135501355013552"/>
                  <c:y val="0.09209744503862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0"/>
              <c:layout>
                <c:manualLayout>
                  <c:x val="-0.0295734101020675"/>
                  <c:y val="-0.028688524590163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"/>
              <c:layout>
                <c:manualLayout>
                  <c:x val="-0.0327537857543466"/>
                  <c:y val="0.017268445839874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HISTORICO!$C$6:$C$27</c:f>
              <c:numCache>
                <c:formatCode>"R$ "#,##0.00</c:formatCode>
                <c:ptCount val="22"/>
                <c:pt idx="0">
                  <c:v>31081.21</c:v>
                </c:pt>
                <c:pt idx="1">
                  <c:v>21336.3</c:v>
                </c:pt>
                <c:pt idx="2">
                  <c:v>24292.78</c:v>
                </c:pt>
                <c:pt idx="3">
                  <c:v>24452.25</c:v>
                </c:pt>
                <c:pt idx="4">
                  <c:v>28460.38</c:v>
                </c:pt>
                <c:pt idx="5">
                  <c:v>47221.4</c:v>
                </c:pt>
                <c:pt idx="6">
                  <c:v>29605.98</c:v>
                </c:pt>
                <c:pt idx="7">
                  <c:v>32426.82</c:v>
                </c:pt>
                <c:pt idx="8">
                  <c:v>36867.4</c:v>
                </c:pt>
                <c:pt idx="9">
                  <c:v>54244.93</c:v>
                </c:pt>
                <c:pt idx="10">
                  <c:v>45047.42</c:v>
                </c:pt>
                <c:pt idx="11">
                  <c:v>60781.08</c:v>
                </c:pt>
                <c:pt idx="12">
                  <c:v>71694.67</c:v>
                </c:pt>
                <c:pt idx="13">
                  <c:v>41787.04</c:v>
                </c:pt>
                <c:pt idx="14">
                  <c:v>45338.21</c:v>
                </c:pt>
                <c:pt idx="15">
                  <c:v>47729.31</c:v>
                </c:pt>
                <c:pt idx="16">
                  <c:v>37688.13</c:v>
                </c:pt>
                <c:pt idx="17">
                  <c:v>37019.7</c:v>
                </c:pt>
                <c:pt idx="18">
                  <c:v>34045.98</c:v>
                </c:pt>
                <c:pt idx="19">
                  <c:v>34271</c:v>
                </c:pt>
                <c:pt idx="20">
                  <c:v>33848.37</c:v>
                </c:pt>
                <c:pt idx="21">
                  <c:v>28971.74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628059"/>
        <c:axId val="32423506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12"/>
          </c:dPt>
          <c:dPt>
            <c:idx val="17"/>
          </c:dPt>
          <c:dPt>
            <c:idx val="18"/>
          </c:dPt>
          <c:dPt>
            <c:idx val="19"/>
          </c:dPt>
          <c:dLbls>
            <c:numFmt formatCode="#,##0" sourceLinked="1"/>
            <c:dLbl>
              <c:idx val="12"/>
              <c:numFmt formatCode="#,##0" sourceLinked="1"/>
              <c:txPr>
                <a:bodyPr wrap="squar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000" strike="noStrike" u="none">
                        <a:solidFill>
                          <a:srgbClr val="000000"/>
                        </a:solidFill>
                        <a:uFillTx/>
                        <a:latin typeface="Calibri"/>
                      </a:rPr>
                      <a:t>108.123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7"/>
              <c:layout>
                <c:manualLayout>
                  <c:x val="-0.0318563685636855"/>
                  <c:y val="0.0089285630740007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8"/>
              <c:layout>
                <c:manualLayout>
                  <c:x val="-0.0332113821138212"/>
                  <c:y val="-0.02376708259061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9"/>
              <c:layout>
                <c:manualLayout>
                  <c:x val="-0.0291463414634144"/>
                  <c:y val="-0.023767082590612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HISTORICO!$B$6:$B$27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cat>
          <c:val>
            <c:numRef>
              <c:f>HISTORICO!$D$6:$D$27</c:f>
              <c:numCache>
                <c:formatCode>#,##0</c:formatCode>
                <c:ptCount val="22"/>
                <c:pt idx="0">
                  <c:v>68160</c:v>
                </c:pt>
                <c:pt idx="1">
                  <c:v>55680</c:v>
                </c:pt>
                <c:pt idx="2">
                  <c:v>55920</c:v>
                </c:pt>
                <c:pt idx="3">
                  <c:v>59040</c:v>
                </c:pt>
                <c:pt idx="4">
                  <c:v>70462</c:v>
                </c:pt>
                <c:pt idx="5">
                  <c:v>72398</c:v>
                </c:pt>
                <c:pt idx="6">
                  <c:v>75086</c:v>
                </c:pt>
                <c:pt idx="7">
                  <c:v>70665</c:v>
                </c:pt>
                <c:pt idx="8">
                  <c:v>81849</c:v>
                </c:pt>
                <c:pt idx="9">
                  <c:v>96434</c:v>
                </c:pt>
                <c:pt idx="10">
                  <c:v>122694</c:v>
                </c:pt>
                <c:pt idx="11">
                  <c:v>102557</c:v>
                </c:pt>
                <c:pt idx="12">
                  <c:v>108123</c:v>
                </c:pt>
                <c:pt idx="13">
                  <c:v>73309</c:v>
                </c:pt>
                <c:pt idx="14">
                  <c:v>58393</c:v>
                </c:pt>
                <c:pt idx="15">
                  <c:v>58218</c:v>
                </c:pt>
                <c:pt idx="16">
                  <c:v>47740</c:v>
                </c:pt>
                <c:pt idx="17">
                  <c:v>35750</c:v>
                </c:pt>
                <c:pt idx="18">
                  <c:v>34272</c:v>
                </c:pt>
                <c:pt idx="19">
                  <c:v>38547</c:v>
                </c:pt>
                <c:pt idx="20">
                  <c:v>35502</c:v>
                </c:pt>
                <c:pt idx="21">
                  <c:v>36358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832628"/>
        <c:axId val="44361450"/>
      </c:lineChart>
      <c:catAx>
        <c:axId val="6462805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32423506"/>
        <c:crosses val="autoZero"/>
        <c:auto val="1"/>
        <c:lblAlgn val="ctr"/>
        <c:lblOffset val="100"/>
        <c:noMultiLvlLbl val="0"/>
      </c:catAx>
      <c:valAx>
        <c:axId val="32423506"/>
        <c:scaling>
          <c:orientation val="minMax"/>
          <c:max val="135000"/>
          <c:min val="1000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4628059"/>
        <c:crossBetween val="between"/>
        <c:majorUnit val="15000"/>
      </c:valAx>
      <c:catAx>
        <c:axId val="828326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4361450"/>
        <c:auto val="1"/>
        <c:lblAlgn val="ctr"/>
        <c:lblOffset val="100"/>
        <c:noMultiLvlLbl val="0"/>
      </c:catAx>
      <c:valAx>
        <c:axId val="4436145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2832628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18505324029618"/>
          <c:y val="0.0606582770903637"/>
          <c:w val="0.240603378683945"/>
          <c:h val="0.080309081289365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1260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81134306635739"/>
          <c:y val="0.0442868886148788"/>
          <c:w val="0.957611315777505"/>
          <c:h val="0.79901356350185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cap="rnd" w="28440">
              <a:solidFill>
                <a:srgbClr val="10243e"/>
              </a:solidFill>
              <a:round/>
            </a:ln>
          </c:spPr>
          <c:marker>
            <c:symbol val="diamond"/>
            <c:size val="7"/>
            <c:spPr>
              <a:solidFill>
                <a:srgbClr val="10243e"/>
              </a:solidFill>
            </c:spPr>
          </c:marker>
          <c:dPt>
            <c:idx val="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2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3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4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5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6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7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8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9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0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Pt>
            <c:idx val="11"/>
            <c:marker>
              <c:symbol val="diamond"/>
              <c:size val="7"/>
              <c:spPr>
                <a:solidFill>
                  <a:srgbClr val="10243e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628598944143389"/>
                  <c:y val="-0.054763619096426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75934602756405"/>
                  <c:y val="0.049081489606744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51716265980061"/>
                  <c:y val="0.052797813705626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65917437601669"/>
                  <c:y val="-0.080447211803339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12642585551331"/>
                  <c:y val="0.075183754655090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12238406035748"/>
                  <c:y val="0.071347888336498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837430017065358"/>
                  <c:y val="-0.0713083176480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688476143428839"/>
                  <c:y val="0.067128357374563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60238964901251"/>
                  <c:y val="0.12144338336061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82383261978184"/>
                  <c:y val="-0.033184273824333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43400646687226"/>
                  <c:y val="0.075169307236549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603758497676845"/>
                  <c:y val="-0.044377212536583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Gráfico!$C$6:$C$17</c:f>
              <c:numCache>
                <c:formatCode>"R$ "#,##0.00</c:formatCode>
                <c:ptCount val="12"/>
                <c:pt idx="0">
                  <c:v>0</c:v>
                </c:pt>
                <c:pt idx="1">
                  <c:v>2225.99</c:v>
                </c:pt>
                <c:pt idx="2">
                  <c:v>2162.23</c:v>
                </c:pt>
                <c:pt idx="3">
                  <c:v>2335.92</c:v>
                </c:pt>
                <c:pt idx="4">
                  <c:v>2632.64</c:v>
                </c:pt>
                <c:pt idx="5">
                  <c:v>2747.51</c:v>
                </c:pt>
                <c:pt idx="6">
                  <c:v>3013.14</c:v>
                </c:pt>
                <c:pt idx="7">
                  <c:v>3062.67</c:v>
                </c:pt>
                <c:pt idx="8">
                  <c:v>2944.5</c:v>
                </c:pt>
                <c:pt idx="9">
                  <c:v>2740.42</c:v>
                </c:pt>
                <c:pt idx="10">
                  <c:v>2650.77</c:v>
                </c:pt>
                <c:pt idx="11">
                  <c:v>2455.95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467273"/>
        <c:axId val="2580334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cap="rnd" w="28440">
              <a:solidFill>
                <a:srgbClr val="ffc000"/>
              </a:solidFill>
              <a:round/>
            </a:ln>
          </c:spPr>
          <c:marker>
            <c:symbol val="x"/>
            <c:size val="6"/>
            <c:spPr>
              <a:solidFill>
                <a:srgbClr val="ffc000"/>
              </a:solidFill>
            </c:spPr>
          </c:marker>
          <c:dPt>
            <c:idx val="0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1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3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4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6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7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8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9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Pt>
            <c:idx val="11"/>
            <c:marker>
              <c:symbol val="x"/>
              <c:size val="6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0"/>
              <c:layout>
                <c:manualLayout>
                  <c:x val="-0.0419439787231919"/>
                  <c:y val="-0.014057279540072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19439787231919"/>
                  <c:y val="-0.003514319885018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19439787231919"/>
                  <c:y val="-0.014057279540072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387754109158408"/>
                  <c:y val="-0.0035143198850180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387754109158408"/>
                  <c:y val="0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165954362643833"/>
                  <c:y val="-6.45645939909227E-01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50111523607078"/>
                  <c:y val="0.01412414181709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04679883764529"/>
                  <c:y val="-0.010542959655054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14566180653274"/>
                  <c:y val="-0.010542959655054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Gráfico!$D$6:$D$17</c:f>
              <c:numCache>
                <c:formatCode>#,##0</c:formatCode>
                <c:ptCount val="12"/>
                <c:pt idx="0">
                  <c:v>2560</c:v>
                </c:pt>
                <c:pt idx="1">
                  <c:v>2823</c:v>
                </c:pt>
                <c:pt idx="2">
                  <c:v>2731</c:v>
                </c:pt>
                <c:pt idx="3">
                  <c:v>2853</c:v>
                </c:pt>
                <c:pt idx="4">
                  <c:v>3094</c:v>
                </c:pt>
                <c:pt idx="5">
                  <c:v>3203</c:v>
                </c:pt>
                <c:pt idx="6">
                  <c:v>3521</c:v>
                </c:pt>
                <c:pt idx="7">
                  <c:v>3587</c:v>
                </c:pt>
                <c:pt idx="8">
                  <c:v>3432</c:v>
                </c:pt>
                <c:pt idx="9">
                  <c:v>2966</c:v>
                </c:pt>
                <c:pt idx="10">
                  <c:v>2829</c:v>
                </c:pt>
                <c:pt idx="11">
                  <c:v>2759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224356"/>
        <c:axId val="93525356"/>
      </c:lineChart>
      <c:dateAx>
        <c:axId val="25467273"/>
        <c:scaling>
          <c:orientation val="minMax"/>
        </c:scaling>
        <c:delete val="0"/>
        <c:axPos val="b"/>
        <c:majorGridlines>
          <c:spPr>
            <a:ln w="9360">
              <a:solidFill>
                <a:srgbClr val="b9cde5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08080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2580334"/>
        <c:crosses val="autoZero"/>
        <c:auto val="1"/>
        <c:lblOffset val="100"/>
        <c:baseTimeUnit val="months"/>
        <c:noMultiLvlLbl val="0"/>
      </c:dateAx>
      <c:valAx>
        <c:axId val="2580334"/>
        <c:scaling>
          <c:orientation val="minMax"/>
          <c:min val="70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5467273"/>
        <c:crossBetween val="between"/>
      </c:valAx>
      <c:dateAx>
        <c:axId val="472243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3525356"/>
        <c:auto val="1"/>
        <c:lblOffset val="100"/>
        <c:baseTimeUnit val="months"/>
        <c:noMultiLvlLbl val="0"/>
      </c:dateAx>
      <c:valAx>
        <c:axId val="93525356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7224356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58722939785337"/>
          <c:y val="0.053118257474571"/>
          <c:w val="0.230034564307804"/>
          <c:h val="0.0979143121339772"/>
        </c:manualLayout>
      </c:layout>
      <c:overlay val="1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38160</xdr:colOff>
      <xdr:row>2</xdr:row>
      <xdr:rowOff>68760</xdr:rowOff>
    </xdr:from>
    <xdr:to>
      <xdr:col>16</xdr:col>
      <xdr:colOff>51120</xdr:colOff>
      <xdr:row>23</xdr:row>
      <xdr:rowOff>19440</xdr:rowOff>
    </xdr:to>
    <xdr:graphicFrame>
      <xdr:nvGraphicFramePr>
        <xdr:cNvPr id="1" name="Gráfico 1"/>
        <xdr:cNvGraphicFramePr/>
      </xdr:nvGraphicFramePr>
      <xdr:xfrm>
        <a:off x="5763240" y="419400"/>
        <a:ext cx="9628200" cy="412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190440</xdr:colOff>
      <xdr:row>1</xdr:row>
      <xdr:rowOff>76320</xdr:rowOff>
    </xdr:from>
    <xdr:to>
      <xdr:col>17</xdr:col>
      <xdr:colOff>279720</xdr:colOff>
      <xdr:row>19</xdr:row>
      <xdr:rowOff>63720</xdr:rowOff>
    </xdr:to>
    <xdr:graphicFrame>
      <xdr:nvGraphicFramePr>
        <xdr:cNvPr id="2" name="Gráfico 2"/>
        <xdr:cNvGraphicFramePr/>
      </xdr:nvGraphicFramePr>
      <xdr:xfrm>
        <a:off x="7199640" y="257400"/>
        <a:ext cx="7914960" cy="3503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D3" colorId="64" zoomScale="100" zoomScaleNormal="100" zoomScalePageLayoutView="100" workbookViewId="0">
      <selection pane="topLeft" activeCell="R20" activeCellId="0" sqref="R20"/>
    </sheetView>
  </sheetViews>
  <sheetFormatPr defaultColWidth="9.109375" defaultRowHeight="13.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>
      <c r="F3" s="2"/>
    </row>
    <row r="4" customFormat="false" ht="27.75" hidden="false" customHeight="true" outlineLevel="0" collapsed="false">
      <c r="A4" s="3"/>
      <c r="B4" s="4" t="s">
        <v>0</v>
      </c>
      <c r="C4" s="4"/>
      <c r="D4" s="4"/>
      <c r="F4" s="5"/>
    </row>
    <row r="5" customFormat="false" ht="17.35" hidden="false" customHeight="false" outlineLevel="0" collapsed="false">
      <c r="A5" s="6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B6" s="10" t="n">
        <v>2004</v>
      </c>
      <c r="C6" s="11" t="n">
        <v>31081.21</v>
      </c>
      <c r="D6" s="12" t="n">
        <v>68160</v>
      </c>
    </row>
    <row r="7" customFormat="false" ht="15" hidden="false" customHeight="false" outlineLevel="0" collapsed="false">
      <c r="B7" s="7" t="n">
        <v>2005</v>
      </c>
      <c r="C7" s="13" t="n">
        <v>21336.3</v>
      </c>
      <c r="D7" s="14" t="n">
        <v>55680</v>
      </c>
    </row>
    <row r="8" customFormat="false" ht="15" hidden="false" customHeight="false" outlineLevel="0" collapsed="false">
      <c r="B8" s="10" t="n">
        <v>2006</v>
      </c>
      <c r="C8" s="11" t="n">
        <v>24292.78</v>
      </c>
      <c r="D8" s="12" t="n">
        <v>55920</v>
      </c>
    </row>
    <row r="9" customFormat="false" ht="15" hidden="false" customHeight="false" outlineLevel="0" collapsed="false">
      <c r="B9" s="7" t="n">
        <v>2007</v>
      </c>
      <c r="C9" s="13" t="n">
        <v>24452.25</v>
      </c>
      <c r="D9" s="14" t="n">
        <v>59040</v>
      </c>
    </row>
    <row r="10" customFormat="false" ht="15" hidden="false" customHeight="false" outlineLevel="0" collapsed="false">
      <c r="B10" s="10" t="n">
        <v>2008</v>
      </c>
      <c r="C10" s="11" t="n">
        <v>28460.38</v>
      </c>
      <c r="D10" s="12" t="n">
        <v>70462</v>
      </c>
    </row>
    <row r="11" customFormat="false" ht="15" hidden="false" customHeight="false" outlineLevel="0" collapsed="false">
      <c r="B11" s="7" t="n">
        <v>2009</v>
      </c>
      <c r="C11" s="13" t="n">
        <v>47221.4</v>
      </c>
      <c r="D11" s="14" t="n">
        <v>72398</v>
      </c>
    </row>
    <row r="12" customFormat="false" ht="15" hidden="false" customHeight="false" outlineLevel="0" collapsed="false">
      <c r="B12" s="10" t="n">
        <v>2010</v>
      </c>
      <c r="C12" s="11" t="n">
        <v>29605.98</v>
      </c>
      <c r="D12" s="12" t="n">
        <v>75086</v>
      </c>
    </row>
    <row r="13" customFormat="false" ht="15" hidden="false" customHeight="false" outlineLevel="0" collapsed="false">
      <c r="B13" s="7" t="n">
        <v>2011</v>
      </c>
      <c r="C13" s="13" t="n">
        <v>32426.82</v>
      </c>
      <c r="D13" s="14" t="n">
        <v>70665</v>
      </c>
    </row>
    <row r="14" customFormat="false" ht="15" hidden="false" customHeight="false" outlineLevel="0" collapsed="false">
      <c r="B14" s="10" t="n">
        <v>2012</v>
      </c>
      <c r="C14" s="11" t="n">
        <v>36867.4</v>
      </c>
      <c r="D14" s="12" t="n">
        <v>81849</v>
      </c>
    </row>
    <row r="15" customFormat="false" ht="15" hidden="false" customHeight="false" outlineLevel="0" collapsed="false">
      <c r="B15" s="7" t="n">
        <v>2013</v>
      </c>
      <c r="C15" s="13" t="n">
        <v>54244.93</v>
      </c>
      <c r="D15" s="14" t="n">
        <v>96434</v>
      </c>
    </row>
    <row r="16" customFormat="false" ht="15" hidden="false" customHeight="false" outlineLevel="0" collapsed="false">
      <c r="B16" s="10" t="n">
        <v>2014</v>
      </c>
      <c r="C16" s="11" t="n">
        <v>45047.42</v>
      </c>
      <c r="D16" s="12" t="n">
        <v>122694</v>
      </c>
    </row>
    <row r="17" customFormat="false" ht="15" hidden="false" customHeight="false" outlineLevel="0" collapsed="false">
      <c r="B17" s="7" t="n">
        <v>2015</v>
      </c>
      <c r="C17" s="13" t="n">
        <v>60781.08</v>
      </c>
      <c r="D17" s="14" t="n">
        <v>102557</v>
      </c>
    </row>
    <row r="18" customFormat="false" ht="15" hidden="false" customHeight="false" outlineLevel="0" collapsed="false">
      <c r="B18" s="10" t="n">
        <v>2016</v>
      </c>
      <c r="C18" s="11" t="n">
        <v>71694.67</v>
      </c>
      <c r="D18" s="12" t="n">
        <v>108123</v>
      </c>
    </row>
    <row r="19" customFormat="false" ht="15" hidden="false" customHeight="false" outlineLevel="0" collapsed="false">
      <c r="B19" s="7" t="n">
        <v>2017</v>
      </c>
      <c r="C19" s="13" t="n">
        <v>41787.04</v>
      </c>
      <c r="D19" s="14" t="n">
        <v>73309</v>
      </c>
    </row>
    <row r="20" customFormat="false" ht="15" hidden="false" customHeight="false" outlineLevel="0" collapsed="false">
      <c r="B20" s="10" t="n">
        <v>2018</v>
      </c>
      <c r="C20" s="11" t="n">
        <v>45338.21</v>
      </c>
      <c r="D20" s="12" t="n">
        <v>58393</v>
      </c>
    </row>
    <row r="21" customFormat="false" ht="15" hidden="false" customHeight="false" outlineLevel="0" collapsed="false">
      <c r="B21" s="15" t="n">
        <v>2019</v>
      </c>
      <c r="C21" s="16" t="n">
        <f aca="false">'2019'!C18</f>
        <v>47729.31</v>
      </c>
      <c r="D21" s="17" t="n">
        <f aca="false">'2019'!D18</f>
        <v>58218</v>
      </c>
    </row>
    <row r="22" customFormat="false" ht="15" hidden="false" customHeight="false" outlineLevel="0" collapsed="false">
      <c r="B22" s="18" t="n">
        <v>2020</v>
      </c>
      <c r="C22" s="19" t="n">
        <f aca="false">'2020'!C18</f>
        <v>37688.13</v>
      </c>
      <c r="D22" s="20" t="n">
        <f aca="false">'2020'!D18</f>
        <v>47740</v>
      </c>
    </row>
    <row r="23" customFormat="false" ht="15" hidden="false" customHeight="false" outlineLevel="0" collapsed="false">
      <c r="B23" s="15" t="n">
        <v>2021</v>
      </c>
      <c r="C23" s="16" t="n">
        <f aca="false">'2021'!C18</f>
        <v>37019.7</v>
      </c>
      <c r="D23" s="17" t="n">
        <f aca="false">'2021'!D18</f>
        <v>35750</v>
      </c>
    </row>
    <row r="24" customFormat="false" ht="15" hidden="false" customHeight="false" outlineLevel="0" collapsed="false">
      <c r="B24" s="18" t="n">
        <v>2022</v>
      </c>
      <c r="C24" s="11" t="n">
        <f aca="false">'2022'!C18</f>
        <v>34045.98</v>
      </c>
      <c r="D24" s="12" t="n">
        <f aca="false">'2022'!D18</f>
        <v>34272</v>
      </c>
    </row>
    <row r="25" customFormat="false" ht="15" hidden="false" customHeight="false" outlineLevel="0" collapsed="false">
      <c r="B25" s="21" t="n">
        <v>2023</v>
      </c>
      <c r="C25" s="22" t="n">
        <f aca="false">'2023'!C18</f>
        <v>34271</v>
      </c>
      <c r="D25" s="23" t="n">
        <f aca="false">'2023'!D18</f>
        <v>38547</v>
      </c>
    </row>
    <row r="26" customFormat="false" ht="15" hidden="false" customHeight="false" outlineLevel="0" collapsed="false">
      <c r="B26" s="21" t="n">
        <v>2024</v>
      </c>
      <c r="C26" s="22" t="n">
        <v>33848.37</v>
      </c>
      <c r="D26" s="23" t="n">
        <v>35502</v>
      </c>
    </row>
    <row r="27" customFormat="false" ht="13.5" hidden="false" customHeight="true" outlineLevel="0" collapsed="false">
      <c r="B27" s="21" t="n">
        <v>2025</v>
      </c>
      <c r="C27" s="22" t="n">
        <f aca="false">'2025'!C18</f>
        <v>28971.74</v>
      </c>
      <c r="D27" s="23" t="n">
        <f aca="false">'2025'!D18</f>
        <v>36358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7" t="n">
        <v>2464.91</v>
      </c>
      <c r="D6" s="12" t="n">
        <f aca="false">2367+247</f>
        <v>2614</v>
      </c>
    </row>
    <row r="7" customFormat="false" ht="15" hidden="false" customHeight="false" outlineLevel="0" collapsed="false">
      <c r="B7" s="7" t="s">
        <v>8</v>
      </c>
      <c r="C7" s="38" t="n">
        <v>2253.95</v>
      </c>
      <c r="D7" s="14" t="n">
        <f aca="false">2413+215</f>
        <v>2628</v>
      </c>
    </row>
    <row r="8" customFormat="false" ht="15" hidden="false" customHeight="false" outlineLevel="0" collapsed="false">
      <c r="B8" s="10" t="s">
        <v>9</v>
      </c>
      <c r="C8" s="37" t="n">
        <v>2214.22</v>
      </c>
      <c r="D8" s="12" t="n">
        <f aca="false">2271+268</f>
        <v>2539</v>
      </c>
    </row>
    <row r="9" customFormat="false" ht="15" hidden="false" customHeight="false" outlineLevel="0" collapsed="false">
      <c r="B9" s="7" t="s">
        <v>10</v>
      </c>
      <c r="C9" s="38" t="n">
        <v>4406.13</v>
      </c>
      <c r="D9" s="14" t="n">
        <f aca="false">2537+351</f>
        <v>2888</v>
      </c>
    </row>
    <row r="10" customFormat="false" ht="15" hidden="false" customHeight="false" outlineLevel="0" collapsed="false">
      <c r="B10" s="10" t="s">
        <v>11</v>
      </c>
      <c r="C10" s="37" t="n">
        <v>2463.05</v>
      </c>
      <c r="D10" s="12" t="n">
        <f aca="false">2449+373</f>
        <v>2822</v>
      </c>
    </row>
    <row r="11" customFormat="false" ht="15" hidden="false" customHeight="false" outlineLevel="0" collapsed="false">
      <c r="B11" s="7" t="s">
        <v>12</v>
      </c>
      <c r="C11" s="38" t="n">
        <v>2839.48</v>
      </c>
      <c r="D11" s="14" t="n">
        <f aca="false">2754+435</f>
        <v>3189</v>
      </c>
    </row>
    <row r="12" customFormat="false" ht="15" hidden="false" customHeight="false" outlineLevel="0" collapsed="false">
      <c r="B12" s="10" t="s">
        <v>13</v>
      </c>
      <c r="C12" s="37" t="n">
        <v>2994.44</v>
      </c>
      <c r="D12" s="12" t="n">
        <f aca="false">2803+442</f>
        <v>3245</v>
      </c>
    </row>
    <row r="13" customFormat="false" ht="15" hidden="false" customHeight="false" outlineLevel="0" collapsed="false">
      <c r="B13" s="7" t="s">
        <v>14</v>
      </c>
      <c r="C13" s="38" t="n">
        <v>3724.74</v>
      </c>
      <c r="D13" s="14" t="n">
        <f aca="false">3018+491</f>
        <v>3509</v>
      </c>
    </row>
    <row r="14" customFormat="false" ht="15" hidden="false" customHeight="false" outlineLevel="0" collapsed="false">
      <c r="B14" s="10" t="s">
        <v>15</v>
      </c>
      <c r="C14" s="37" t="n">
        <v>3840.87</v>
      </c>
      <c r="D14" s="12" t="n">
        <f aca="false">3120+493</f>
        <v>3613</v>
      </c>
    </row>
    <row r="15" customFormat="false" ht="15" hidden="false" customHeight="false" outlineLevel="0" collapsed="false">
      <c r="B15" s="7" t="s">
        <v>16</v>
      </c>
      <c r="C15" s="38" t="n">
        <v>3677.99</v>
      </c>
      <c r="D15" s="14" t="n">
        <f aca="false">2772+408</f>
        <v>3180</v>
      </c>
    </row>
    <row r="16" customFormat="false" ht="15" hidden="false" customHeight="false" outlineLevel="0" collapsed="false">
      <c r="B16" s="10" t="s">
        <v>17</v>
      </c>
      <c r="C16" s="37" t="n">
        <v>3101.14</v>
      </c>
      <c r="D16" s="12" t="n">
        <f aca="false">2596+289</f>
        <v>2885</v>
      </c>
    </row>
    <row r="17" customFormat="false" ht="15" hidden="false" customHeight="false" outlineLevel="0" collapsed="false">
      <c r="B17" s="7" t="s">
        <v>18</v>
      </c>
      <c r="C17" s="38" t="n">
        <v>3038.78</v>
      </c>
      <c r="D17" s="14" t="n">
        <v>2638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37019.7</v>
      </c>
      <c r="D18" s="44" t="n">
        <f aca="false">SUM(D6:D17)</f>
        <v>35750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45" t="s">
        <v>7</v>
      </c>
      <c r="C6" s="46" t="n">
        <v>3038.78</v>
      </c>
      <c r="D6" s="47" t="n">
        <f aca="false">2406+232</f>
        <v>2638</v>
      </c>
    </row>
    <row r="7" customFormat="false" ht="15" hidden="false" customHeight="false" outlineLevel="0" collapsed="false">
      <c r="B7" s="7" t="s">
        <v>8</v>
      </c>
      <c r="C7" s="38" t="n">
        <v>2545.15</v>
      </c>
      <c r="D7" s="14" t="n">
        <f aca="false">2080+199</f>
        <v>2279</v>
      </c>
    </row>
    <row r="8" customFormat="false" ht="15" hidden="false" customHeight="false" outlineLevel="0" collapsed="false">
      <c r="B8" s="10" t="s">
        <v>9</v>
      </c>
      <c r="C8" s="37" t="n">
        <v>2681.86</v>
      </c>
      <c r="D8" s="12" t="n">
        <f aca="false">2099+210</f>
        <v>2309</v>
      </c>
    </row>
    <row r="9" customFormat="false" ht="15" hidden="false" customHeight="false" outlineLevel="0" collapsed="false">
      <c r="B9" s="7" t="s">
        <v>10</v>
      </c>
      <c r="C9" s="38" t="n">
        <v>4543.57</v>
      </c>
      <c r="D9" s="9" t="n">
        <f aca="false">SUM(324,2295)</f>
        <v>2619</v>
      </c>
    </row>
    <row r="10" customFormat="false" ht="15" hidden="false" customHeight="false" outlineLevel="0" collapsed="false">
      <c r="B10" s="10" t="s">
        <v>11</v>
      </c>
      <c r="C10" s="37" t="n">
        <v>3337.02</v>
      </c>
      <c r="D10" s="12" t="n">
        <f aca="false">SUM(391,2658)</f>
        <v>3049</v>
      </c>
    </row>
    <row r="11" customFormat="false" ht="15" hidden="false" customHeight="false" outlineLevel="0" collapsed="false">
      <c r="B11" s="7" t="s">
        <v>12</v>
      </c>
      <c r="C11" s="38" t="n">
        <v>3243.12</v>
      </c>
      <c r="D11" s="14" t="n">
        <f aca="false">425+3129</f>
        <v>3554</v>
      </c>
    </row>
    <row r="12" customFormat="false" ht="15" hidden="false" customHeight="false" outlineLevel="0" collapsed="false">
      <c r="B12" s="10" t="s">
        <v>13</v>
      </c>
      <c r="C12" s="37" t="n">
        <v>2708.91</v>
      </c>
      <c r="D12" s="12" t="n">
        <f aca="false">418+2871</f>
        <v>3289</v>
      </c>
    </row>
    <row r="13" customFormat="false" ht="15" hidden="false" customHeight="false" outlineLevel="0" collapsed="false">
      <c r="B13" s="7" t="s">
        <v>14</v>
      </c>
      <c r="C13" s="38" t="n">
        <v>2535.83</v>
      </c>
      <c r="D13" s="14" t="n">
        <f aca="false">374+2637</f>
        <v>3011</v>
      </c>
    </row>
    <row r="14" customFormat="false" ht="15" hidden="false" customHeight="false" outlineLevel="0" collapsed="false">
      <c r="B14" s="10" t="s">
        <v>15</v>
      </c>
      <c r="C14" s="37" t="n">
        <v>2621.69</v>
      </c>
      <c r="D14" s="12" t="n">
        <f aca="false">444+2599</f>
        <v>3043</v>
      </c>
    </row>
    <row r="15" customFormat="false" ht="15" hidden="false" customHeight="false" outlineLevel="0" collapsed="false">
      <c r="B15" s="7" t="s">
        <v>16</v>
      </c>
      <c r="C15" s="38" t="n">
        <v>2340.87</v>
      </c>
      <c r="D15" s="14" t="n">
        <f aca="false">384+2598</f>
        <v>2982</v>
      </c>
    </row>
    <row r="16" customFormat="false" ht="15" hidden="false" customHeight="false" outlineLevel="0" collapsed="false">
      <c r="B16" s="10" t="s">
        <v>17</v>
      </c>
      <c r="C16" s="37" t="n">
        <v>2337.62</v>
      </c>
      <c r="D16" s="12" t="n">
        <v>2907</v>
      </c>
    </row>
    <row r="17" customFormat="false" ht="15" hidden="false" customHeight="false" outlineLevel="0" collapsed="false">
      <c r="B17" s="7" t="s">
        <v>18</v>
      </c>
      <c r="C17" s="38" t="n">
        <v>2111.56</v>
      </c>
      <c r="D17" s="14" t="n">
        <f aca="false">239+2353</f>
        <v>2592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34045.98</v>
      </c>
      <c r="D18" s="44" t="n">
        <f aca="false">SUM(D6:D17)</f>
        <v>34272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45" t="s">
        <v>7</v>
      </c>
      <c r="C6" s="46" t="n">
        <v>2417.53</v>
      </c>
      <c r="D6" s="47" t="n">
        <f aca="false">265+2665</f>
        <v>2930</v>
      </c>
    </row>
    <row r="7" customFormat="false" ht="15" hidden="false" customHeight="false" outlineLevel="0" collapsed="false">
      <c r="B7" s="7" t="s">
        <v>8</v>
      </c>
      <c r="C7" s="38" t="n">
        <v>2270.3</v>
      </c>
      <c r="D7" s="14" t="n">
        <f aca="false">227+2799</f>
        <v>3026</v>
      </c>
    </row>
    <row r="8" customFormat="false" ht="15" hidden="false" customHeight="false" outlineLevel="0" collapsed="false">
      <c r="B8" s="10" t="s">
        <v>9</v>
      </c>
      <c r="C8" s="37" t="n">
        <v>1998.49</v>
      </c>
      <c r="D8" s="12" t="n">
        <f aca="false">2183+189</f>
        <v>2372</v>
      </c>
    </row>
    <row r="9" customFormat="false" ht="15" hidden="false" customHeight="false" outlineLevel="0" collapsed="false">
      <c r="B9" s="7" t="s">
        <v>10</v>
      </c>
      <c r="C9" s="38" t="n">
        <v>3877.49</v>
      </c>
      <c r="D9" s="9" t="n">
        <f aca="false">306+2625</f>
        <v>2931</v>
      </c>
    </row>
    <row r="10" customFormat="false" ht="15" hidden="false" customHeight="false" outlineLevel="0" collapsed="false">
      <c r="B10" s="10" t="s">
        <v>11</v>
      </c>
      <c r="C10" s="37" t="n">
        <v>2678.49</v>
      </c>
      <c r="D10" s="12" t="n">
        <f aca="false">347+3060</f>
        <v>3407</v>
      </c>
    </row>
    <row r="11" customFormat="false" ht="15" hidden="false" customHeight="false" outlineLevel="0" collapsed="false">
      <c r="B11" s="7" t="s">
        <v>12</v>
      </c>
      <c r="C11" s="38" t="n">
        <v>3106.45</v>
      </c>
      <c r="D11" s="14" t="n">
        <f aca="false">463+3266</f>
        <v>3729</v>
      </c>
    </row>
    <row r="12" customFormat="false" ht="15" hidden="false" customHeight="false" outlineLevel="0" collapsed="false">
      <c r="B12" s="10" t="s">
        <v>13</v>
      </c>
      <c r="C12" s="37" t="n">
        <v>2807.62</v>
      </c>
      <c r="D12" s="12" t="n">
        <f aca="false">420+3132</f>
        <v>3552</v>
      </c>
    </row>
    <row r="13" customFormat="false" ht="15" hidden="false" customHeight="false" outlineLevel="0" collapsed="false">
      <c r="B13" s="7" t="s">
        <v>14</v>
      </c>
      <c r="C13" s="38" t="n">
        <v>2678.44</v>
      </c>
      <c r="D13" s="14" t="n">
        <f aca="false">357+2873</f>
        <v>3230</v>
      </c>
    </row>
    <row r="14" customFormat="false" ht="15" hidden="false" customHeight="false" outlineLevel="0" collapsed="false">
      <c r="B14" s="10" t="s">
        <v>15</v>
      </c>
      <c r="C14" s="37" t="n">
        <v>2998.48</v>
      </c>
      <c r="D14" s="12" t="n">
        <f aca="false">478+3269</f>
        <v>3747</v>
      </c>
    </row>
    <row r="15" customFormat="false" ht="15" hidden="false" customHeight="false" outlineLevel="0" collapsed="false">
      <c r="B15" s="7" t="s">
        <v>16</v>
      </c>
      <c r="C15" s="38" t="n">
        <v>2572.38</v>
      </c>
      <c r="D15" s="14" t="n">
        <f aca="false">376+3021</f>
        <v>3397</v>
      </c>
    </row>
    <row r="16" customFormat="false" ht="15" hidden="false" customHeight="false" outlineLevel="0" collapsed="false">
      <c r="B16" s="10" t="s">
        <v>17</v>
      </c>
      <c r="C16" s="37" t="n">
        <v>3050.77</v>
      </c>
      <c r="D16" s="12" t="n">
        <f aca="false">338+2918</f>
        <v>3256</v>
      </c>
    </row>
    <row r="17" customFormat="false" ht="15" hidden="false" customHeight="false" outlineLevel="0" collapsed="false">
      <c r="B17" s="7" t="s">
        <v>18</v>
      </c>
      <c r="C17" s="38" t="n">
        <v>3814.56</v>
      </c>
      <c r="D17" s="14" t="n">
        <f aca="false">335+2635</f>
        <v>2970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34271</v>
      </c>
      <c r="D18" s="44" t="n">
        <f aca="false">SUM(D6:D17)</f>
        <v>38547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45" t="s">
        <v>7</v>
      </c>
      <c r="C6" s="46" t="n">
        <v>4211.19</v>
      </c>
      <c r="D6" s="47" t="n">
        <f aca="false">263+2923</f>
        <v>3186</v>
      </c>
    </row>
    <row r="7" customFormat="false" ht="15" hidden="false" customHeight="false" outlineLevel="0" collapsed="false">
      <c r="B7" s="7" t="s">
        <v>8</v>
      </c>
      <c r="C7" s="38" t="n">
        <v>2656.49</v>
      </c>
      <c r="D7" s="14" t="n">
        <f aca="false">262+2727</f>
        <v>2989</v>
      </c>
    </row>
    <row r="8" customFormat="false" ht="15" hidden="false" customHeight="false" outlineLevel="0" collapsed="false">
      <c r="B8" s="10" t="s">
        <v>9</v>
      </c>
      <c r="C8" s="37" t="n">
        <v>2797.24</v>
      </c>
      <c r="D8" s="12" t="n">
        <f aca="false">240+2544</f>
        <v>2784</v>
      </c>
    </row>
    <row r="9" customFormat="false" ht="15" hidden="false" customHeight="false" outlineLevel="0" collapsed="false">
      <c r="B9" s="7" t="s">
        <v>10</v>
      </c>
      <c r="C9" s="38" t="n">
        <v>3831.15</v>
      </c>
      <c r="D9" s="9" t="n">
        <f aca="false">235+2383</f>
        <v>2618</v>
      </c>
    </row>
    <row r="10" customFormat="false" ht="15" hidden="false" customHeight="false" outlineLevel="0" collapsed="false">
      <c r="B10" s="10" t="s">
        <v>11</v>
      </c>
      <c r="C10" s="37" t="n">
        <v>2088.89</v>
      </c>
      <c r="D10" s="12" t="n">
        <f aca="false">363+2627</f>
        <v>2990</v>
      </c>
    </row>
    <row r="11" customFormat="false" ht="15" hidden="false" customHeight="false" outlineLevel="0" collapsed="false">
      <c r="B11" s="7" t="s">
        <v>12</v>
      </c>
      <c r="C11" s="38" t="n">
        <v>2323.55</v>
      </c>
      <c r="D11" s="14" t="n">
        <f aca="false">316+2331</f>
        <v>2647</v>
      </c>
    </row>
    <row r="12" customFormat="false" ht="15" hidden="false" customHeight="false" outlineLevel="0" collapsed="false">
      <c r="B12" s="10" t="s">
        <v>13</v>
      </c>
      <c r="C12" s="37" t="n">
        <v>3156.44</v>
      </c>
      <c r="D12" s="12" t="n">
        <v>2930</v>
      </c>
    </row>
    <row r="13" customFormat="false" ht="15" hidden="false" customHeight="false" outlineLevel="0" collapsed="false">
      <c r="B13" s="7" t="s">
        <v>14</v>
      </c>
      <c r="C13" s="38" t="n">
        <v>3524.4</v>
      </c>
      <c r="D13" s="14" t="n">
        <v>3390</v>
      </c>
    </row>
    <row r="14" customFormat="false" ht="15" hidden="false" customHeight="false" outlineLevel="0" collapsed="false">
      <c r="B14" s="10" t="s">
        <v>15</v>
      </c>
      <c r="C14" s="37" t="n">
        <v>3455.08</v>
      </c>
      <c r="D14" s="12" t="n">
        <v>3426</v>
      </c>
    </row>
    <row r="15" customFormat="false" ht="15" hidden="false" customHeight="false" outlineLevel="0" collapsed="false">
      <c r="B15" s="7" t="s">
        <v>16</v>
      </c>
      <c r="C15" s="38" t="n">
        <v>3302.67</v>
      </c>
      <c r="D15" s="14" t="n">
        <v>3066</v>
      </c>
    </row>
    <row r="16" customFormat="false" ht="15" hidden="false" customHeight="false" outlineLevel="0" collapsed="false">
      <c r="B16" s="10" t="s">
        <v>17</v>
      </c>
      <c r="C16" s="37" t="n">
        <v>2501.27</v>
      </c>
      <c r="D16" s="12" t="n">
        <v>2867</v>
      </c>
    </row>
    <row r="17" customFormat="false" ht="15" hidden="false" customHeight="false" outlineLevel="0" collapsed="false">
      <c r="B17" s="7" t="s">
        <v>18</v>
      </c>
      <c r="C17" s="38" t="n">
        <v>0</v>
      </c>
      <c r="D17" s="14" t="n">
        <v>2609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33848.37</v>
      </c>
      <c r="D18" s="44" t="n">
        <f aca="false">SUM(D6:D17)</f>
        <v>35502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45" t="s">
        <v>7</v>
      </c>
      <c r="C6" s="48" t="n">
        <v>0</v>
      </c>
      <c r="D6" s="49" t="n">
        <v>2560</v>
      </c>
    </row>
    <row r="7" customFormat="false" ht="15" hidden="false" customHeight="false" outlineLevel="0" collapsed="false">
      <c r="B7" s="7" t="s">
        <v>8</v>
      </c>
      <c r="C7" s="50" t="n">
        <v>2225.99</v>
      </c>
      <c r="D7" s="51" t="n">
        <v>2823</v>
      </c>
    </row>
    <row r="8" customFormat="false" ht="15" hidden="false" customHeight="false" outlineLevel="0" collapsed="false">
      <c r="B8" s="10" t="s">
        <v>9</v>
      </c>
      <c r="C8" s="50" t="n">
        <v>2162.23</v>
      </c>
      <c r="D8" s="52" t="n">
        <v>2731</v>
      </c>
    </row>
    <row r="9" customFormat="false" ht="15" hidden="false" customHeight="false" outlineLevel="0" collapsed="false">
      <c r="B9" s="7" t="s">
        <v>10</v>
      </c>
      <c r="C9" s="48" t="n">
        <v>2335.92</v>
      </c>
      <c r="D9" s="49" t="n">
        <v>2853</v>
      </c>
    </row>
    <row r="10" customFormat="false" ht="15" hidden="false" customHeight="false" outlineLevel="0" collapsed="false">
      <c r="B10" s="10" t="s">
        <v>11</v>
      </c>
      <c r="C10" s="50" t="n">
        <v>2632.64</v>
      </c>
      <c r="D10" s="51" t="n">
        <v>3094</v>
      </c>
    </row>
    <row r="11" customFormat="false" ht="15" hidden="false" customHeight="false" outlineLevel="0" collapsed="false">
      <c r="B11" s="7" t="s">
        <v>12</v>
      </c>
      <c r="C11" s="50" t="n">
        <v>2747.51</v>
      </c>
      <c r="D11" s="51" t="n">
        <v>3203</v>
      </c>
    </row>
    <row r="12" customFormat="false" ht="15" hidden="false" customHeight="false" outlineLevel="0" collapsed="false">
      <c r="B12" s="10" t="s">
        <v>13</v>
      </c>
      <c r="C12" s="50" t="n">
        <v>3013.14</v>
      </c>
      <c r="D12" s="52" t="n">
        <v>3521</v>
      </c>
    </row>
    <row r="13" customFormat="false" ht="15" hidden="false" customHeight="false" outlineLevel="0" collapsed="false">
      <c r="B13" s="7" t="s">
        <v>14</v>
      </c>
      <c r="C13" s="48" t="n">
        <v>3062.67</v>
      </c>
      <c r="D13" s="49" t="n">
        <v>3587</v>
      </c>
    </row>
    <row r="14" customFormat="false" ht="15" hidden="false" customHeight="false" outlineLevel="0" collapsed="false">
      <c r="B14" s="10" t="s">
        <v>15</v>
      </c>
      <c r="C14" s="50" t="n">
        <v>2944.5</v>
      </c>
      <c r="D14" s="51" t="n">
        <v>3432</v>
      </c>
    </row>
    <row r="15" customFormat="false" ht="15" hidden="false" customHeight="false" outlineLevel="0" collapsed="false">
      <c r="B15" s="7" t="s">
        <v>16</v>
      </c>
      <c r="C15" s="50" t="n">
        <v>2740.42</v>
      </c>
      <c r="D15" s="52" t="n">
        <v>2966</v>
      </c>
    </row>
    <row r="16" customFormat="false" ht="15" hidden="false" customHeight="false" outlineLevel="0" collapsed="false">
      <c r="B16" s="10" t="s">
        <v>17</v>
      </c>
      <c r="C16" s="48" t="n">
        <v>2650.77</v>
      </c>
      <c r="D16" s="49" t="n">
        <v>2829</v>
      </c>
    </row>
    <row r="17" customFormat="false" ht="15" hidden="false" customHeight="false" outlineLevel="0" collapsed="false">
      <c r="B17" s="7" t="s">
        <v>18</v>
      </c>
      <c r="C17" s="50" t="n">
        <v>2455.95</v>
      </c>
      <c r="D17" s="51" t="n">
        <v>2759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28971.74</v>
      </c>
      <c r="D18" s="44" t="n">
        <f aca="false">SUM(D6:D17)</f>
        <v>36358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4" customFormat="false" ht="22.5" hidden="false" customHeight="true" outlineLevel="0" collapsed="false">
      <c r="A4" s="26"/>
      <c r="B4" s="4" t="s">
        <v>0</v>
      </c>
      <c r="C4" s="4"/>
      <c r="D4" s="4"/>
    </row>
    <row r="5" customFormat="false" ht="17.35" hidden="false" customHeight="false" outlineLevel="0" collapsed="false">
      <c r="A5" s="27"/>
      <c r="B5" s="28" t="s">
        <v>4</v>
      </c>
      <c r="C5" s="53" t="s">
        <v>5</v>
      </c>
      <c r="D5" s="30" t="s">
        <v>6</v>
      </c>
    </row>
    <row r="6" customFormat="false" ht="15" hidden="false" customHeight="false" outlineLevel="0" collapsed="false">
      <c r="B6" s="54" t="n">
        <v>45658</v>
      </c>
      <c r="C6" s="48" t="n">
        <v>0</v>
      </c>
      <c r="D6" s="49" t="n">
        <v>2560</v>
      </c>
    </row>
    <row r="7" customFormat="false" ht="15" hidden="false" customHeight="false" outlineLevel="0" collapsed="false">
      <c r="B7" s="55" t="n">
        <v>45689</v>
      </c>
      <c r="C7" s="50" t="n">
        <v>2225.99</v>
      </c>
      <c r="D7" s="51" t="n">
        <v>2823</v>
      </c>
    </row>
    <row r="8" customFormat="false" ht="15" hidden="false" customHeight="false" outlineLevel="0" collapsed="false">
      <c r="B8" s="54" t="n">
        <v>45717</v>
      </c>
      <c r="C8" s="50" t="n">
        <v>2162.23</v>
      </c>
      <c r="D8" s="52" t="n">
        <v>2731</v>
      </c>
    </row>
    <row r="9" customFormat="false" ht="15" hidden="false" customHeight="false" outlineLevel="0" collapsed="false">
      <c r="B9" s="55" t="n">
        <v>45748</v>
      </c>
      <c r="C9" s="48" t="n">
        <v>2335.92</v>
      </c>
      <c r="D9" s="49" t="n">
        <v>2853</v>
      </c>
    </row>
    <row r="10" customFormat="false" ht="15" hidden="false" customHeight="false" outlineLevel="0" collapsed="false">
      <c r="B10" s="54" t="n">
        <v>45778</v>
      </c>
      <c r="C10" s="50" t="n">
        <v>2632.64</v>
      </c>
      <c r="D10" s="51" t="n">
        <v>3094</v>
      </c>
    </row>
    <row r="11" customFormat="false" ht="15" hidden="false" customHeight="false" outlineLevel="0" collapsed="false">
      <c r="B11" s="55" t="n">
        <v>45809</v>
      </c>
      <c r="C11" s="50" t="n">
        <v>2747.51</v>
      </c>
      <c r="D11" s="51" t="n">
        <v>3203</v>
      </c>
    </row>
    <row r="12" customFormat="false" ht="15" hidden="false" customHeight="false" outlineLevel="0" collapsed="false">
      <c r="B12" s="54" t="n">
        <v>45839</v>
      </c>
      <c r="C12" s="50" t="n">
        <v>3013.14</v>
      </c>
      <c r="D12" s="52" t="n">
        <v>3521</v>
      </c>
    </row>
    <row r="13" customFormat="false" ht="15" hidden="false" customHeight="false" outlineLevel="0" collapsed="false">
      <c r="B13" s="55" t="n">
        <v>45870</v>
      </c>
      <c r="C13" s="48" t="n">
        <v>3062.67</v>
      </c>
      <c r="D13" s="49" t="n">
        <v>3587</v>
      </c>
    </row>
    <row r="14" customFormat="false" ht="15" hidden="false" customHeight="false" outlineLevel="0" collapsed="false">
      <c r="B14" s="54" t="n">
        <v>45901</v>
      </c>
      <c r="C14" s="50" t="n">
        <v>2944.5</v>
      </c>
      <c r="D14" s="51" t="n">
        <v>3432</v>
      </c>
    </row>
    <row r="15" customFormat="false" ht="15" hidden="false" customHeight="false" outlineLevel="0" collapsed="false">
      <c r="B15" s="55" t="n">
        <v>45931</v>
      </c>
      <c r="C15" s="50" t="n">
        <v>2740.42</v>
      </c>
      <c r="D15" s="52" t="n">
        <v>2966</v>
      </c>
    </row>
    <row r="16" customFormat="false" ht="15" hidden="false" customHeight="false" outlineLevel="0" collapsed="false">
      <c r="B16" s="54" t="n">
        <v>45962</v>
      </c>
      <c r="C16" s="48" t="n">
        <v>2650.77</v>
      </c>
      <c r="D16" s="49" t="n">
        <v>2829</v>
      </c>
    </row>
    <row r="17" customFormat="false" ht="15" hidden="false" customHeight="false" outlineLevel="0" collapsed="false">
      <c r="B17" s="55" t="n">
        <v>45992</v>
      </c>
      <c r="C17" s="50" t="n">
        <v>2455.95</v>
      </c>
      <c r="D17" s="51" t="n">
        <v>2759</v>
      </c>
    </row>
    <row r="21" customFormat="false" ht="15" hidden="false" customHeight="false" outlineLevel="0" collapsed="false">
      <c r="C21" s="38"/>
      <c r="D21" s="5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4" customFormat="false" ht="22.5" hidden="false" customHeight="true" outlineLevel="0" collapsed="false">
      <c r="A4" s="26"/>
      <c r="B4" s="4" t="s">
        <v>0</v>
      </c>
      <c r="C4" s="4"/>
      <c r="D4" s="4"/>
    </row>
    <row r="5" customFormat="false" ht="17.35" hidden="false" customHeight="false" outlineLevel="0" collapsed="false">
      <c r="A5" s="27"/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1" t="n">
        <v>2780.86</v>
      </c>
      <c r="D6" s="20" t="n">
        <v>5650</v>
      </c>
    </row>
    <row r="7" customFormat="false" ht="15" hidden="false" customHeight="false" outlineLevel="0" collapsed="false">
      <c r="B7" s="7" t="s">
        <v>8</v>
      </c>
      <c r="C7" s="32" t="n">
        <v>2544.26</v>
      </c>
      <c r="D7" s="17" t="n">
        <v>6864</v>
      </c>
    </row>
    <row r="8" customFormat="false" ht="15" hidden="false" customHeight="false" outlineLevel="0" collapsed="false">
      <c r="B8" s="10" t="s">
        <v>9</v>
      </c>
      <c r="C8" s="31" t="n">
        <v>2320.21</v>
      </c>
      <c r="D8" s="20" t="n">
        <v>6178</v>
      </c>
    </row>
    <row r="9" customFormat="false" ht="15" hidden="false" customHeight="false" outlineLevel="0" collapsed="false">
      <c r="B9" s="7" t="s">
        <v>10</v>
      </c>
      <c r="C9" s="32" t="n">
        <v>2823.3</v>
      </c>
      <c r="D9" s="17" t="n">
        <v>7032</v>
      </c>
    </row>
    <row r="10" customFormat="false" ht="15" hidden="false" customHeight="false" outlineLevel="0" collapsed="false">
      <c r="B10" s="10" t="s">
        <v>11</v>
      </c>
      <c r="C10" s="31" t="n">
        <v>5775.93</v>
      </c>
      <c r="D10" s="20" t="n">
        <v>10526</v>
      </c>
    </row>
    <row r="11" customFormat="false" ht="15" hidden="false" customHeight="false" outlineLevel="0" collapsed="false">
      <c r="B11" s="7" t="s">
        <v>12</v>
      </c>
      <c r="C11" s="32" t="n">
        <v>5724.56</v>
      </c>
      <c r="D11" s="17" t="n">
        <v>10301</v>
      </c>
    </row>
    <row r="12" customFormat="false" ht="15" hidden="false" customHeight="false" outlineLevel="0" collapsed="false">
      <c r="B12" s="10" t="s">
        <v>13</v>
      </c>
      <c r="C12" s="31" t="n">
        <v>5535.54</v>
      </c>
      <c r="D12" s="20" t="n">
        <v>7762</v>
      </c>
    </row>
    <row r="13" customFormat="false" ht="15" hidden="false" customHeight="false" outlineLevel="0" collapsed="false">
      <c r="B13" s="7" t="s">
        <v>14</v>
      </c>
      <c r="C13" s="32" t="n">
        <v>7255.02</v>
      </c>
      <c r="D13" s="17" t="n">
        <v>9360</v>
      </c>
    </row>
    <row r="14" customFormat="false" ht="15" hidden="false" customHeight="false" outlineLevel="0" collapsed="false">
      <c r="B14" s="10" t="s">
        <v>15</v>
      </c>
      <c r="C14" s="31" t="n">
        <v>4504.45</v>
      </c>
      <c r="D14" s="20" t="n">
        <v>7258</v>
      </c>
    </row>
    <row r="15" customFormat="false" ht="15" hidden="false" customHeight="false" outlineLevel="0" collapsed="false">
      <c r="B15" s="7" t="s">
        <v>16</v>
      </c>
      <c r="C15" s="32" t="n">
        <v>4733.02</v>
      </c>
      <c r="D15" s="17" t="n">
        <v>8213</v>
      </c>
    </row>
    <row r="16" customFormat="false" ht="15" hidden="false" customHeight="false" outlineLevel="0" collapsed="false">
      <c r="B16" s="10" t="s">
        <v>17</v>
      </c>
      <c r="C16" s="31" t="n">
        <v>5171.8</v>
      </c>
      <c r="D16" s="20" t="n">
        <v>9432</v>
      </c>
    </row>
    <row r="17" customFormat="false" ht="15" hidden="false" customHeight="false" outlineLevel="0" collapsed="false">
      <c r="B17" s="7" t="s">
        <v>18</v>
      </c>
      <c r="C17" s="32" t="n">
        <v>5075.98</v>
      </c>
      <c r="D17" s="17" t="n">
        <v>7858</v>
      </c>
    </row>
    <row r="18" customFormat="false" ht="15" hidden="false" customHeight="false" outlineLevel="0" collapsed="false">
      <c r="B18" s="33" t="s">
        <v>19</v>
      </c>
      <c r="C18" s="34" t="n">
        <v>54244.93</v>
      </c>
      <c r="D18" s="35" t="n">
        <v>96434</v>
      </c>
    </row>
    <row r="19" customFormat="false" ht="14.25" hidden="false" customHeight="false" outlineLevel="0" collapsed="false">
      <c r="C19" s="36"/>
      <c r="D19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4" customFormat="false" ht="22.5" hidden="false" customHeight="true" outlineLevel="0" collapsed="false">
      <c r="A4" s="26"/>
      <c r="B4" s="4" t="s">
        <v>0</v>
      </c>
      <c r="C4" s="4"/>
      <c r="D4" s="4"/>
    </row>
    <row r="5" customFormat="false" ht="17.35" hidden="false" customHeight="false" outlineLevel="0" collapsed="false">
      <c r="A5" s="27"/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1" t="n">
        <v>3410.15</v>
      </c>
      <c r="D6" s="20" t="n">
        <v>8467</v>
      </c>
    </row>
    <row r="7" customFormat="false" ht="15" hidden="false" customHeight="false" outlineLevel="0" collapsed="false">
      <c r="B7" s="7" t="s">
        <v>8</v>
      </c>
      <c r="C7" s="32" t="n">
        <v>3553.64</v>
      </c>
      <c r="D7" s="17" t="n">
        <v>9211</v>
      </c>
    </row>
    <row r="8" customFormat="false" ht="15" hidden="false" customHeight="false" outlineLevel="0" collapsed="false">
      <c r="B8" s="10" t="s">
        <v>9</v>
      </c>
      <c r="C8" s="31" t="n">
        <v>3942.36</v>
      </c>
      <c r="D8" s="20" t="n">
        <v>10632</v>
      </c>
    </row>
    <row r="9" customFormat="false" ht="15" hidden="false" customHeight="false" outlineLevel="0" collapsed="false">
      <c r="B9" s="7" t="s">
        <v>10</v>
      </c>
      <c r="C9" s="32" t="n">
        <v>4082.52</v>
      </c>
      <c r="D9" s="17" t="n">
        <v>10733</v>
      </c>
    </row>
    <row r="10" customFormat="false" ht="15" hidden="false" customHeight="false" outlineLevel="0" collapsed="false">
      <c r="B10" s="10" t="s">
        <v>11</v>
      </c>
      <c r="C10" s="31" t="n">
        <v>3589.15</v>
      </c>
      <c r="D10" s="20" t="n">
        <v>9941</v>
      </c>
    </row>
    <row r="11" customFormat="false" ht="15" hidden="false" customHeight="false" outlineLevel="0" collapsed="false">
      <c r="B11" s="7" t="s">
        <v>12</v>
      </c>
      <c r="C11" s="32" t="n">
        <v>3640</v>
      </c>
      <c r="D11" s="17" t="n">
        <v>10056</v>
      </c>
    </row>
    <row r="12" customFormat="false" ht="15" hidden="false" customHeight="false" outlineLevel="0" collapsed="false">
      <c r="B12" s="10" t="s">
        <v>13</v>
      </c>
      <c r="C12" s="31" t="n">
        <v>3665.13</v>
      </c>
      <c r="D12" s="20" t="n">
        <v>10138</v>
      </c>
    </row>
    <row r="13" customFormat="false" ht="15" hidden="false" customHeight="false" outlineLevel="0" collapsed="false">
      <c r="B13" s="7" t="s">
        <v>14</v>
      </c>
      <c r="C13" s="32" t="n">
        <v>3640.34</v>
      </c>
      <c r="D13" s="17" t="n">
        <v>10546</v>
      </c>
    </row>
    <row r="14" customFormat="false" ht="15" hidden="false" customHeight="false" outlineLevel="0" collapsed="false">
      <c r="B14" s="10" t="s">
        <v>15</v>
      </c>
      <c r="C14" s="31" t="n">
        <v>3626.81</v>
      </c>
      <c r="D14" s="20" t="n">
        <v>10123</v>
      </c>
    </row>
    <row r="15" customFormat="false" ht="15" hidden="false" customHeight="false" outlineLevel="0" collapsed="false">
      <c r="B15" s="7" t="s">
        <v>16</v>
      </c>
      <c r="C15" s="32" t="n">
        <v>4076.05</v>
      </c>
      <c r="D15" s="17" t="n">
        <v>11506</v>
      </c>
    </row>
    <row r="16" customFormat="false" ht="15" hidden="false" customHeight="false" outlineLevel="0" collapsed="false">
      <c r="B16" s="10" t="s">
        <v>17</v>
      </c>
      <c r="C16" s="31" t="n">
        <v>3962.69</v>
      </c>
      <c r="D16" s="20" t="n">
        <v>12034</v>
      </c>
    </row>
    <row r="17" customFormat="false" ht="15" hidden="false" customHeight="false" outlineLevel="0" collapsed="false">
      <c r="B17" s="7" t="s">
        <v>18</v>
      </c>
      <c r="C17" s="32" t="n">
        <v>3858.58</v>
      </c>
      <c r="D17" s="17" t="n">
        <v>9307</v>
      </c>
    </row>
    <row r="18" customFormat="false" ht="15" hidden="false" customHeight="false" outlineLevel="0" collapsed="false">
      <c r="B18" s="33" t="s">
        <v>19</v>
      </c>
      <c r="C18" s="34" t="n">
        <v>45047.42</v>
      </c>
      <c r="D18" s="35" t="n">
        <v>122694</v>
      </c>
    </row>
    <row r="19" customFormat="false" ht="14.25" hidden="false" customHeight="false" outlineLevel="0" collapsed="false">
      <c r="C19" s="36"/>
      <c r="D19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4" customFormat="false" ht="22.5" hidden="false" customHeight="true" outlineLevel="0" collapsed="false">
      <c r="A4" s="26"/>
      <c r="B4" s="4" t="s">
        <v>0</v>
      </c>
      <c r="C4" s="4"/>
      <c r="D4" s="4"/>
    </row>
    <row r="5" customFormat="false" ht="17.35" hidden="false" customHeight="false" outlineLevel="0" collapsed="false">
      <c r="A5" s="27"/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1" t="n">
        <v>4578.3</v>
      </c>
      <c r="D6" s="20" t="n">
        <v>8242</v>
      </c>
    </row>
    <row r="7" customFormat="false" ht="15" hidden="false" customHeight="false" outlineLevel="0" collapsed="false">
      <c r="B7" s="7" t="s">
        <v>8</v>
      </c>
      <c r="C7" s="32" t="n">
        <v>4582.88</v>
      </c>
      <c r="D7" s="17" t="n">
        <v>9600</v>
      </c>
    </row>
    <row r="8" customFormat="false" ht="15" hidden="false" customHeight="false" outlineLevel="0" collapsed="false">
      <c r="B8" s="10" t="s">
        <v>9</v>
      </c>
      <c r="C8" s="31" t="n">
        <v>5900.49</v>
      </c>
      <c r="D8" s="20" t="n">
        <v>10258</v>
      </c>
    </row>
    <row r="9" customFormat="false" ht="15" hidden="false" customHeight="false" outlineLevel="0" collapsed="false">
      <c r="B9" s="7" t="s">
        <v>10</v>
      </c>
      <c r="C9" s="32" t="n">
        <v>5430.28</v>
      </c>
      <c r="D9" s="17" t="n">
        <v>8808</v>
      </c>
    </row>
    <row r="10" customFormat="false" ht="15" hidden="false" customHeight="false" outlineLevel="0" collapsed="false">
      <c r="B10" s="10" t="s">
        <v>11</v>
      </c>
      <c r="C10" s="31" t="n">
        <v>5293.85</v>
      </c>
      <c r="D10" s="20" t="n">
        <v>9115</v>
      </c>
    </row>
    <row r="11" customFormat="false" ht="15" hidden="false" customHeight="false" outlineLevel="0" collapsed="false">
      <c r="B11" s="7" t="s">
        <v>12</v>
      </c>
      <c r="C11" s="32" t="n">
        <v>6284.05</v>
      </c>
      <c r="D11" s="17" t="n">
        <v>10814</v>
      </c>
    </row>
    <row r="12" customFormat="false" ht="15" hidden="false" customHeight="false" outlineLevel="0" collapsed="false">
      <c r="B12" s="10" t="s">
        <v>13</v>
      </c>
      <c r="C12" s="31" t="n">
        <v>5053</v>
      </c>
      <c r="D12" s="20" t="n">
        <v>8333</v>
      </c>
    </row>
    <row r="13" customFormat="false" ht="15" hidden="false" customHeight="false" outlineLevel="0" collapsed="false">
      <c r="B13" s="7" t="s">
        <v>14</v>
      </c>
      <c r="C13" s="32" t="n">
        <v>5585.7</v>
      </c>
      <c r="D13" s="17" t="n">
        <v>9278</v>
      </c>
    </row>
    <row r="14" customFormat="false" ht="15" hidden="false" customHeight="false" outlineLevel="0" collapsed="false">
      <c r="B14" s="10" t="s">
        <v>15</v>
      </c>
      <c r="C14" s="31" t="n">
        <v>4933.37</v>
      </c>
      <c r="D14" s="20" t="n">
        <v>7944</v>
      </c>
    </row>
    <row r="15" customFormat="false" ht="15" hidden="false" customHeight="false" outlineLevel="0" collapsed="false">
      <c r="B15" s="7" t="s">
        <v>16</v>
      </c>
      <c r="C15" s="32" t="n">
        <v>5250.67</v>
      </c>
      <c r="D15" s="17" t="n">
        <v>8525</v>
      </c>
    </row>
    <row r="16" customFormat="false" ht="15" hidden="false" customHeight="false" outlineLevel="0" collapsed="false">
      <c r="B16" s="10" t="s">
        <v>17</v>
      </c>
      <c r="C16" s="31" t="n">
        <v>4475.83</v>
      </c>
      <c r="D16" s="20" t="n">
        <v>6677</v>
      </c>
    </row>
    <row r="17" customFormat="false" ht="15" hidden="false" customHeight="false" outlineLevel="0" collapsed="false">
      <c r="B17" s="7" t="s">
        <v>18</v>
      </c>
      <c r="C17" s="32" t="n">
        <v>3412.66</v>
      </c>
      <c r="D17" s="17" t="n">
        <v>4963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60781.08</v>
      </c>
      <c r="D18" s="35" t="n">
        <f aca="false">SUM(D6:D17)</f>
        <v>102557</v>
      </c>
    </row>
    <row r="19" customFormat="false" ht="14.25" hidden="false" customHeight="false" outlineLevel="0" collapsed="false">
      <c r="C19" s="36"/>
      <c r="D19" s="36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4" customFormat="false" ht="22.5" hidden="false" customHeight="true" outlineLevel="0" collapsed="false">
      <c r="A4" s="26"/>
      <c r="B4" s="4" t="s">
        <v>0</v>
      </c>
      <c r="C4" s="4"/>
      <c r="D4" s="4"/>
    </row>
    <row r="5" customFormat="false" ht="17.35" hidden="false" customHeight="false" outlineLevel="0" collapsed="false">
      <c r="A5" s="27"/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1" t="n">
        <v>8462.62</v>
      </c>
      <c r="D6" s="20" t="n">
        <v>9010</v>
      </c>
    </row>
    <row r="7" customFormat="false" ht="15" hidden="false" customHeight="false" outlineLevel="0" collapsed="false">
      <c r="B7" s="7" t="s">
        <v>8</v>
      </c>
      <c r="C7" s="32" t="n">
        <v>6012.52</v>
      </c>
      <c r="D7" s="17" t="n">
        <v>8390</v>
      </c>
    </row>
    <row r="8" customFormat="false" ht="15" hidden="false" customHeight="false" outlineLevel="0" collapsed="false">
      <c r="B8" s="10" t="s">
        <v>9</v>
      </c>
      <c r="C8" s="31" t="n">
        <v>6245.08</v>
      </c>
      <c r="D8" s="20" t="n">
        <v>9158</v>
      </c>
    </row>
    <row r="9" customFormat="false" ht="15" hidden="false" customHeight="false" outlineLevel="0" collapsed="false">
      <c r="B9" s="7" t="s">
        <v>10</v>
      </c>
      <c r="C9" s="32" t="n">
        <v>7065.49</v>
      </c>
      <c r="D9" s="17" t="n">
        <v>11131</v>
      </c>
    </row>
    <row r="10" customFormat="false" ht="15" hidden="false" customHeight="false" outlineLevel="0" collapsed="false">
      <c r="B10" s="10" t="s">
        <v>11</v>
      </c>
      <c r="C10" s="31" t="n">
        <v>5301.72</v>
      </c>
      <c r="D10" s="20" t="n">
        <v>7934</v>
      </c>
    </row>
    <row r="11" customFormat="false" ht="15" hidden="false" customHeight="false" outlineLevel="0" collapsed="false">
      <c r="B11" s="7" t="s">
        <v>12</v>
      </c>
      <c r="C11" s="32" t="n">
        <v>5957.78</v>
      </c>
      <c r="D11" s="17" t="n">
        <v>9523</v>
      </c>
    </row>
    <row r="12" customFormat="false" ht="15" hidden="false" customHeight="false" outlineLevel="0" collapsed="false">
      <c r="B12" s="10" t="s">
        <v>13</v>
      </c>
      <c r="C12" s="31" t="n">
        <v>6533.19</v>
      </c>
      <c r="D12" s="20" t="n">
        <v>10670</v>
      </c>
    </row>
    <row r="13" customFormat="false" ht="15" hidden="false" customHeight="false" outlineLevel="0" collapsed="false">
      <c r="B13" s="7" t="s">
        <v>14</v>
      </c>
      <c r="C13" s="32" t="n">
        <v>6226.88</v>
      </c>
      <c r="D13" s="17" t="n">
        <v>10210</v>
      </c>
    </row>
    <row r="14" customFormat="false" ht="15" hidden="false" customHeight="false" outlineLevel="0" collapsed="false">
      <c r="B14" s="10" t="s">
        <v>15</v>
      </c>
      <c r="C14" s="31" t="n">
        <v>5737.03</v>
      </c>
      <c r="D14" s="20" t="n">
        <v>9110</v>
      </c>
    </row>
    <row r="15" customFormat="false" ht="15" hidden="false" customHeight="false" outlineLevel="0" collapsed="false">
      <c r="B15" s="7" t="s">
        <v>16</v>
      </c>
      <c r="C15" s="32" t="n">
        <v>6021.9</v>
      </c>
      <c r="D15" s="17" t="n">
        <v>10027</v>
      </c>
    </row>
    <row r="16" customFormat="false" ht="15" hidden="false" customHeight="false" outlineLevel="0" collapsed="false">
      <c r="B16" s="10" t="s">
        <v>17</v>
      </c>
      <c r="C16" s="31" t="n">
        <v>3880.08</v>
      </c>
      <c r="D16" s="20" t="n">
        <v>5558</v>
      </c>
    </row>
    <row r="17" customFormat="false" ht="15" hidden="false" customHeight="false" outlineLevel="0" collapsed="false">
      <c r="B17" s="7" t="s">
        <v>18</v>
      </c>
      <c r="C17" s="32" t="n">
        <v>4250.38</v>
      </c>
      <c r="D17" s="17" t="n">
        <v>7402</v>
      </c>
    </row>
    <row r="18" customFormat="false" ht="15" hidden="false" customHeight="false" outlineLevel="0" collapsed="false">
      <c r="B18" s="33" t="s">
        <v>19</v>
      </c>
      <c r="C18" s="34" t="n">
        <f aca="false">SUM(C6:C17)</f>
        <v>71694.67</v>
      </c>
      <c r="D18" s="35" t="n">
        <f aca="false">SUM(D6:D17)</f>
        <v>108123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7" t="n">
        <v>4263.21</v>
      </c>
      <c r="D6" s="12" t="n">
        <v>8623</v>
      </c>
    </row>
    <row r="7" customFormat="false" ht="15" hidden="false" customHeight="false" outlineLevel="0" collapsed="false">
      <c r="B7" s="7" t="s">
        <v>8</v>
      </c>
      <c r="C7" s="38" t="n">
        <v>4282.98</v>
      </c>
      <c r="D7" s="14" t="n">
        <v>8911</v>
      </c>
    </row>
    <row r="8" customFormat="false" ht="15" hidden="false" customHeight="false" outlineLevel="0" collapsed="false">
      <c r="B8" s="10" t="s">
        <v>9</v>
      </c>
      <c r="C8" s="37" t="n">
        <v>4376.41</v>
      </c>
      <c r="D8" s="12" t="n">
        <v>8554</v>
      </c>
    </row>
    <row r="9" customFormat="false" ht="15" hidden="false" customHeight="false" outlineLevel="0" collapsed="false">
      <c r="B9" s="7" t="s">
        <v>10</v>
      </c>
      <c r="C9" s="38" t="n">
        <v>4916.07</v>
      </c>
      <c r="D9" s="14" t="n">
        <v>6972</v>
      </c>
    </row>
    <row r="10" customFormat="false" ht="15" hidden="false" customHeight="false" outlineLevel="0" collapsed="false">
      <c r="B10" s="10" t="s">
        <v>11</v>
      </c>
      <c r="C10" s="37" t="n">
        <v>3263.39</v>
      </c>
      <c r="D10" s="12" t="n">
        <v>5434</v>
      </c>
    </row>
    <row r="11" customFormat="false" ht="15" hidden="false" customHeight="false" outlineLevel="0" collapsed="false">
      <c r="B11" s="7" t="s">
        <v>12</v>
      </c>
      <c r="C11" s="38" t="n">
        <v>3515.01</v>
      </c>
      <c r="D11" s="14" t="n">
        <v>5843</v>
      </c>
    </row>
    <row r="12" customFormat="false" ht="15" hidden="false" customHeight="false" outlineLevel="0" collapsed="false">
      <c r="B12" s="10" t="s">
        <v>13</v>
      </c>
      <c r="C12" s="37" t="n">
        <v>2973.86</v>
      </c>
      <c r="D12" s="12" t="n">
        <v>4940</v>
      </c>
    </row>
    <row r="13" customFormat="false" ht="15" hidden="false" customHeight="false" outlineLevel="0" collapsed="false">
      <c r="B13" s="7" t="s">
        <v>14</v>
      </c>
      <c r="C13" s="38" t="n">
        <v>3123.65</v>
      </c>
      <c r="D13" s="14" t="n">
        <v>4899</v>
      </c>
    </row>
    <row r="14" customFormat="false" ht="15" hidden="false" customHeight="false" outlineLevel="0" collapsed="false">
      <c r="B14" s="10" t="s">
        <v>15</v>
      </c>
      <c r="C14" s="37" t="n">
        <v>2916.52</v>
      </c>
      <c r="D14" s="12" t="n">
        <v>4974</v>
      </c>
    </row>
    <row r="15" customFormat="false" ht="15" hidden="false" customHeight="false" outlineLevel="0" collapsed="false">
      <c r="B15" s="7" t="s">
        <v>16</v>
      </c>
      <c r="C15" s="38" t="n">
        <v>2810.38</v>
      </c>
      <c r="D15" s="14" t="n">
        <v>4864</v>
      </c>
    </row>
    <row r="16" customFormat="false" ht="15" hidden="false" customHeight="false" outlineLevel="0" collapsed="false">
      <c r="B16" s="10" t="s">
        <v>17</v>
      </c>
      <c r="C16" s="37" t="n">
        <v>2647.38</v>
      </c>
      <c r="D16" s="12" t="n">
        <v>4795</v>
      </c>
    </row>
    <row r="17" customFormat="false" ht="15" hidden="false" customHeight="false" outlineLevel="0" collapsed="false">
      <c r="B17" s="7" t="s">
        <v>18</v>
      </c>
      <c r="C17" s="38" t="n">
        <v>2698.18</v>
      </c>
      <c r="D17" s="14" t="n">
        <v>4500</v>
      </c>
    </row>
    <row r="18" customFormat="false" ht="15" hidden="false" customHeight="false" outlineLevel="0" collapsed="false">
      <c r="B18" s="39" t="s">
        <v>19</v>
      </c>
      <c r="C18" s="40" t="n">
        <f aca="false">SUM(C6:C17)</f>
        <v>41787.04</v>
      </c>
      <c r="D18" s="41" t="n">
        <f aca="false">SUM(D6:D17)</f>
        <v>73309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7" t="n">
        <v>3400.58</v>
      </c>
      <c r="D6" s="12" t="n">
        <v>5186</v>
      </c>
    </row>
    <row r="7" customFormat="false" ht="15" hidden="false" customHeight="false" outlineLevel="0" collapsed="false">
      <c r="B7" s="7" t="s">
        <v>8</v>
      </c>
      <c r="C7" s="38" t="n">
        <v>3292.48</v>
      </c>
      <c r="D7" s="14" t="n">
        <v>5464</v>
      </c>
    </row>
    <row r="8" customFormat="false" ht="15" hidden="false" customHeight="false" outlineLevel="0" collapsed="false">
      <c r="B8" s="10" t="s">
        <v>9</v>
      </c>
      <c r="C8" s="37" t="n">
        <v>3495.23</v>
      </c>
      <c r="D8" s="12" t="n">
        <v>4885</v>
      </c>
    </row>
    <row r="9" customFormat="false" ht="15" hidden="false" customHeight="false" outlineLevel="0" collapsed="false">
      <c r="B9" s="7" t="s">
        <v>10</v>
      </c>
      <c r="C9" s="38" t="n">
        <v>7165.28</v>
      </c>
      <c r="D9" s="14" t="n">
        <v>5552</v>
      </c>
    </row>
    <row r="10" customFormat="false" ht="15" hidden="false" customHeight="false" outlineLevel="0" collapsed="false">
      <c r="B10" s="10" t="s">
        <v>11</v>
      </c>
      <c r="C10" s="37" t="n">
        <v>3638.67</v>
      </c>
      <c r="D10" s="12" t="n">
        <v>5470</v>
      </c>
    </row>
    <row r="11" customFormat="false" ht="15" hidden="false" customHeight="false" outlineLevel="0" collapsed="false">
      <c r="B11" s="7" t="s">
        <v>12</v>
      </c>
      <c r="C11" s="38" t="n">
        <v>4384.89</v>
      </c>
      <c r="D11" s="14" t="n">
        <v>5602</v>
      </c>
    </row>
    <row r="12" customFormat="false" ht="15" hidden="false" customHeight="false" outlineLevel="0" collapsed="false">
      <c r="B12" s="10" t="s">
        <v>13</v>
      </c>
      <c r="C12" s="37" t="n">
        <v>3863.71</v>
      </c>
      <c r="D12" s="12" t="n">
        <v>4903</v>
      </c>
    </row>
    <row r="13" customFormat="false" ht="15" hidden="false" customHeight="false" outlineLevel="0" collapsed="false">
      <c r="B13" s="7" t="s">
        <v>14</v>
      </c>
      <c r="C13" s="38" t="n">
        <v>3847.93</v>
      </c>
      <c r="D13" s="14" t="n">
        <v>5123</v>
      </c>
    </row>
    <row r="14" customFormat="false" ht="15" hidden="false" customHeight="false" outlineLevel="0" collapsed="false">
      <c r="B14" s="10" t="s">
        <v>15</v>
      </c>
      <c r="C14" s="37" t="n">
        <v>3284.75</v>
      </c>
      <c r="D14" s="12" t="n">
        <v>4241</v>
      </c>
    </row>
    <row r="15" customFormat="false" ht="15" hidden="false" customHeight="false" outlineLevel="0" collapsed="false">
      <c r="B15" s="7" t="s">
        <v>16</v>
      </c>
      <c r="C15" s="38" t="n">
        <v>3556.55</v>
      </c>
      <c r="D15" s="14" t="n">
        <v>4338</v>
      </c>
    </row>
    <row r="16" customFormat="false" ht="15" hidden="false" customHeight="false" outlineLevel="0" collapsed="false">
      <c r="B16" s="10" t="s">
        <v>17</v>
      </c>
      <c r="C16" s="37" t="n">
        <v>2950.02</v>
      </c>
      <c r="D16" s="12" t="n">
        <v>4117</v>
      </c>
    </row>
    <row r="17" customFormat="false" ht="15" hidden="false" customHeight="false" outlineLevel="0" collapsed="false">
      <c r="B17" s="7" t="s">
        <v>18</v>
      </c>
      <c r="C17" s="38" t="n">
        <v>2458.12</v>
      </c>
      <c r="D17" s="14" t="n">
        <v>3512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45338.21</v>
      </c>
      <c r="D18" s="44" t="n">
        <f aca="false">SUM(D6:D17)</f>
        <v>58393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7" t="n">
        <v>2899.52</v>
      </c>
      <c r="D6" s="12" t="n">
        <f aca="false">340+3711</f>
        <v>4051</v>
      </c>
    </row>
    <row r="7" customFormat="false" ht="15" hidden="false" customHeight="false" outlineLevel="0" collapsed="false">
      <c r="B7" s="7" t="s">
        <v>8</v>
      </c>
      <c r="C7" s="38" t="n">
        <v>2720.9</v>
      </c>
      <c r="D7" s="14" t="n">
        <f aca="false">360+3941</f>
        <v>4301</v>
      </c>
    </row>
    <row r="8" customFormat="false" ht="15" hidden="false" customHeight="false" outlineLevel="0" collapsed="false">
      <c r="B8" s="10" t="s">
        <v>9</v>
      </c>
      <c r="C8" s="37" t="n">
        <v>4549.22</v>
      </c>
      <c r="D8" s="12" t="n">
        <f aca="false">634+5375</f>
        <v>6009</v>
      </c>
    </row>
    <row r="9" customFormat="false" ht="15" hidden="false" customHeight="false" outlineLevel="0" collapsed="false">
      <c r="B9" s="7" t="s">
        <v>10</v>
      </c>
      <c r="C9" s="38" t="n">
        <v>7493.55</v>
      </c>
      <c r="D9" s="14" t="n">
        <f aca="false">736+5067</f>
        <v>5803</v>
      </c>
    </row>
    <row r="10" customFormat="false" ht="15" hidden="false" customHeight="false" outlineLevel="0" collapsed="false">
      <c r="B10" s="10" t="s">
        <v>11</v>
      </c>
      <c r="C10" s="37" t="n">
        <v>4154.49</v>
      </c>
      <c r="D10" s="12" t="n">
        <f aca="false">604+5035</f>
        <v>5639</v>
      </c>
    </row>
    <row r="11" customFormat="false" ht="15" hidden="false" customHeight="false" outlineLevel="0" collapsed="false">
      <c r="B11" s="7" t="s">
        <v>12</v>
      </c>
      <c r="C11" s="38" t="n">
        <v>3398.67</v>
      </c>
      <c r="D11" s="14" t="n">
        <f aca="false">607+4215</f>
        <v>4822</v>
      </c>
    </row>
    <row r="12" customFormat="false" ht="15" hidden="false" customHeight="false" outlineLevel="0" collapsed="false">
      <c r="B12" s="10" t="s">
        <v>13</v>
      </c>
      <c r="C12" s="37" t="n">
        <v>3778.07</v>
      </c>
      <c r="D12" s="12" t="n">
        <f aca="false">562+4173</f>
        <v>4735</v>
      </c>
    </row>
    <row r="13" customFormat="false" ht="15" hidden="false" customHeight="false" outlineLevel="0" collapsed="false">
      <c r="B13" s="7" t="s">
        <v>14</v>
      </c>
      <c r="C13" s="38" t="n">
        <v>4249.39</v>
      </c>
      <c r="D13" s="14" t="n">
        <f aca="false">629+4683</f>
        <v>5312</v>
      </c>
    </row>
    <row r="14" customFormat="false" ht="15" hidden="false" customHeight="false" outlineLevel="0" collapsed="false">
      <c r="B14" s="10" t="s">
        <v>15</v>
      </c>
      <c r="C14" s="37" t="n">
        <v>4020.91</v>
      </c>
      <c r="D14" s="12" t="n">
        <f aca="false">591+4254</f>
        <v>4845</v>
      </c>
    </row>
    <row r="15" customFormat="false" ht="15" hidden="false" customHeight="false" outlineLevel="0" collapsed="false">
      <c r="B15" s="7" t="s">
        <v>16</v>
      </c>
      <c r="C15" s="38" t="n">
        <v>3752.75</v>
      </c>
      <c r="D15" s="14" t="n">
        <f aca="false">528+3971</f>
        <v>4499</v>
      </c>
    </row>
    <row r="16" customFormat="false" ht="15" hidden="false" customHeight="false" outlineLevel="0" collapsed="false">
      <c r="B16" s="10" t="s">
        <v>17</v>
      </c>
      <c r="C16" s="37" t="n">
        <v>3684.84</v>
      </c>
      <c r="D16" s="12" t="n">
        <f aca="false">464+3918</f>
        <v>4382</v>
      </c>
    </row>
    <row r="17" customFormat="false" ht="15" hidden="false" customHeight="false" outlineLevel="0" collapsed="false">
      <c r="B17" s="7" t="s">
        <v>18</v>
      </c>
      <c r="C17" s="38" t="n">
        <v>3027</v>
      </c>
      <c r="D17" s="14" t="n">
        <f aca="false">409+3411</f>
        <v>3820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47729.31</v>
      </c>
      <c r="D18" s="44" t="n">
        <f aca="false">SUM(D6:D17)</f>
        <v>58218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4" width="25.67"/>
    <col collapsed="false" customWidth="true" hidden="false" outlineLevel="0" max="3" min="3" style="24" width="22.67"/>
    <col collapsed="false" customWidth="true" hidden="false" outlineLevel="0" max="4" min="4" style="24" width="25.44"/>
  </cols>
  <sheetData>
    <row r="1" customFormat="false" ht="14.25" hidden="false" customHeight="false" outlineLevel="0" collapsed="false">
      <c r="A1" s="25"/>
    </row>
    <row r="2" customFormat="false" ht="14.25" hidden="false" customHeight="false" outlineLevel="0" collapsed="false">
      <c r="A2" s="1"/>
    </row>
    <row r="4" customFormat="false" ht="19.7" hidden="false" customHeight="false" outlineLevel="0" collapsed="false">
      <c r="B4" s="4" t="s">
        <v>0</v>
      </c>
      <c r="C4" s="4"/>
      <c r="D4" s="4"/>
    </row>
    <row r="5" customFormat="false" ht="17.35" hidden="false" customHeight="false" outlineLevel="0" collapsed="false">
      <c r="B5" s="28" t="s">
        <v>4</v>
      </c>
      <c r="C5" s="29" t="s">
        <v>5</v>
      </c>
      <c r="D5" s="30" t="s">
        <v>6</v>
      </c>
    </row>
    <row r="6" customFormat="false" ht="15" hidden="false" customHeight="false" outlineLevel="0" collapsed="false">
      <c r="B6" s="10" t="s">
        <v>7</v>
      </c>
      <c r="C6" s="37" t="n">
        <v>3386.43</v>
      </c>
      <c r="D6" s="12" t="n">
        <f aca="false">405+4416</f>
        <v>4821</v>
      </c>
    </row>
    <row r="7" customFormat="false" ht="15" hidden="false" customHeight="false" outlineLevel="0" collapsed="false">
      <c r="B7" s="7" t="s">
        <v>8</v>
      </c>
      <c r="C7" s="38" t="n">
        <v>3439.93</v>
      </c>
      <c r="D7" s="14" t="n">
        <f aca="false">423+4544</f>
        <v>4967</v>
      </c>
    </row>
    <row r="8" customFormat="false" ht="15" hidden="false" customHeight="false" outlineLevel="0" collapsed="false">
      <c r="B8" s="10" t="s">
        <v>9</v>
      </c>
      <c r="C8" s="37" t="n">
        <v>15141.74</v>
      </c>
      <c r="D8" s="12" t="n">
        <f aca="false">395+4053</f>
        <v>4448</v>
      </c>
    </row>
    <row r="9" customFormat="false" ht="15" hidden="false" customHeight="false" outlineLevel="0" collapsed="false">
      <c r="B9" s="7" t="s">
        <v>10</v>
      </c>
      <c r="C9" s="38" t="n">
        <v>3211.05</v>
      </c>
      <c r="D9" s="14" t="n">
        <f aca="false">447+3729</f>
        <v>4176</v>
      </c>
    </row>
    <row r="10" customFormat="false" ht="15" hidden="false" customHeight="false" outlineLevel="0" collapsed="false">
      <c r="B10" s="10" t="s">
        <v>11</v>
      </c>
      <c r="C10" s="37" t="n">
        <v>0</v>
      </c>
      <c r="D10" s="12" t="n">
        <f aca="false">4043+453</f>
        <v>4496</v>
      </c>
    </row>
    <row r="11" customFormat="false" ht="15" hidden="false" customHeight="false" outlineLevel="0" collapsed="false">
      <c r="B11" s="7" t="s">
        <v>12</v>
      </c>
      <c r="C11" s="38" t="n">
        <v>0</v>
      </c>
      <c r="D11" s="14" t="n">
        <f aca="false">4010+465</f>
        <v>4475</v>
      </c>
    </row>
    <row r="12" customFormat="false" ht="15" hidden="false" customHeight="false" outlineLevel="0" collapsed="false">
      <c r="B12" s="10" t="s">
        <v>13</v>
      </c>
      <c r="C12" s="37" t="n">
        <v>0</v>
      </c>
      <c r="D12" s="12" t="n">
        <f aca="false">3833+475</f>
        <v>4308</v>
      </c>
    </row>
    <row r="13" customFormat="false" ht="15" hidden="false" customHeight="false" outlineLevel="0" collapsed="false">
      <c r="B13" s="7" t="s">
        <v>14</v>
      </c>
      <c r="C13" s="38" t="n">
        <v>3359.29</v>
      </c>
      <c r="D13" s="14" t="n">
        <f aca="false">4338+576</f>
        <v>4914</v>
      </c>
    </row>
    <row r="14" customFormat="false" ht="15" hidden="false" customHeight="false" outlineLevel="0" collapsed="false">
      <c r="B14" s="10" t="s">
        <v>15</v>
      </c>
      <c r="C14" s="37" t="n">
        <v>3032.97</v>
      </c>
      <c r="D14" s="12" t="n">
        <f aca="false">3653+499</f>
        <v>4152</v>
      </c>
    </row>
    <row r="15" customFormat="false" ht="15" hidden="false" customHeight="false" outlineLevel="0" collapsed="false">
      <c r="B15" s="7" t="s">
        <v>16</v>
      </c>
      <c r="C15" s="38" t="n">
        <v>2729.6</v>
      </c>
      <c r="D15" s="14" t="n">
        <f aca="false">2756+392</f>
        <v>3148</v>
      </c>
    </row>
    <row r="16" customFormat="false" ht="15" hidden="false" customHeight="false" outlineLevel="0" collapsed="false">
      <c r="B16" s="10" t="s">
        <v>17</v>
      </c>
      <c r="C16" s="37" t="n">
        <v>1430.08</v>
      </c>
      <c r="D16" s="12" t="n">
        <f aca="false">1319+166</f>
        <v>1485</v>
      </c>
    </row>
    <row r="17" customFormat="false" ht="15" hidden="false" customHeight="false" outlineLevel="0" collapsed="false">
      <c r="B17" s="7" t="s">
        <v>18</v>
      </c>
      <c r="C17" s="38" t="n">
        <v>1957.04</v>
      </c>
      <c r="D17" s="14" t="n">
        <f aca="false">2073+277</f>
        <v>2350</v>
      </c>
    </row>
    <row r="18" customFormat="false" ht="15" hidden="false" customHeight="false" outlineLevel="0" collapsed="false">
      <c r="B18" s="42" t="s">
        <v>19</v>
      </c>
      <c r="C18" s="43" t="n">
        <f aca="false">SUM(C6:C17)</f>
        <v>37688.13</v>
      </c>
      <c r="D18" s="44" t="n">
        <f aca="false">SUM(D6:D17)</f>
        <v>47740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2026-01-21T18:02:16Z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