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LTA\"/>
    </mc:Choice>
  </mc:AlternateContent>
  <xr:revisionPtr revIDLastSave="0" documentId="13_ncr:1_{B038B15C-BFFC-45DE-A7F4-3684F041CDDB}" xr6:coauthVersionLast="47" xr6:coauthVersionMax="47" xr10:uidLastSave="{00000000-0000-0000-0000-000000000000}"/>
  <bookViews>
    <workbookView xWindow="-108" yWindow="-108" windowWidth="23256" windowHeight="12456" tabRatio="648" firstSheet="10" activeTab="16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2026" sheetId="17" r:id="rId15"/>
    <sheet name="GRAFICO" sheetId="6" r:id="rId16"/>
    <sheet name="HISTORICO" sheetId="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C27" i="1"/>
  <c r="D18" i="17"/>
  <c r="C18" i="17"/>
  <c r="D26" i="1"/>
  <c r="C26" i="1"/>
  <c r="C18" i="16"/>
  <c r="D18" i="16"/>
  <c r="D14" i="15"/>
  <c r="D13" i="15"/>
  <c r="D12" i="15"/>
  <c r="D11" i="15"/>
  <c r="D10" i="15"/>
  <c r="D9" i="15"/>
  <c r="D8" i="15"/>
  <c r="D7" i="15"/>
  <c r="C25" i="1"/>
  <c r="D6" i="15"/>
  <c r="D17" i="14"/>
  <c r="C18" i="15"/>
  <c r="D14" i="14"/>
  <c r="D16" i="14"/>
  <c r="D15" i="14"/>
  <c r="D12" i="14"/>
  <c r="D13" i="14"/>
  <c r="D11" i="14"/>
  <c r="D10" i="14"/>
  <c r="D9" i="14"/>
  <c r="D8" i="14"/>
  <c r="D7" i="14"/>
  <c r="D6" i="14"/>
  <c r="D17" i="13"/>
  <c r="D16" i="13"/>
  <c r="D15" i="13"/>
  <c r="C18" i="14"/>
  <c r="D13" i="13"/>
  <c r="D12" i="13"/>
  <c r="D18" i="15" l="1"/>
  <c r="D18" i="14"/>
  <c r="D25" i="1" s="1"/>
  <c r="D9" i="13"/>
  <c r="D10" i="13"/>
  <c r="D11" i="13"/>
  <c r="D6" i="13"/>
  <c r="D8" i="13"/>
  <c r="D7" i="13"/>
  <c r="C18" i="13"/>
  <c r="D18" i="13" l="1"/>
  <c r="D6" i="12"/>
  <c r="D7" i="12"/>
  <c r="D8" i="12"/>
  <c r="D9" i="12"/>
  <c r="D10" i="12"/>
  <c r="D11" i="12"/>
  <c r="D12" i="12"/>
  <c r="D13" i="12"/>
  <c r="D14" i="12"/>
  <c r="D15" i="12"/>
  <c r="D16" i="12"/>
  <c r="D17" i="12"/>
  <c r="C18" i="12" l="1"/>
  <c r="C23" i="1" s="1"/>
  <c r="D17" i="11"/>
  <c r="D16" i="11"/>
  <c r="D15" i="11"/>
  <c r="D14" i="11"/>
  <c r="D13" i="11"/>
  <c r="D12" i="11"/>
  <c r="D10" i="11"/>
  <c r="D11" i="11"/>
  <c r="D18" i="12" l="1"/>
  <c r="D23" i="1" s="1"/>
  <c r="D9" i="11"/>
  <c r="D6" i="11" l="1"/>
  <c r="D7" i="11"/>
  <c r="D8" i="11"/>
  <c r="C18" i="11"/>
  <c r="C22" i="1" s="1"/>
  <c r="D18" i="11" l="1"/>
  <c r="D22" i="1" s="1"/>
  <c r="D17" i="10"/>
  <c r="D16" i="10"/>
  <c r="D15" i="10"/>
  <c r="D14" i="10"/>
  <c r="D10" i="10"/>
  <c r="D11" i="10"/>
  <c r="D12" i="10"/>
  <c r="D13" i="10"/>
  <c r="D9" i="10" l="1"/>
  <c r="D8" i="10" l="1"/>
  <c r="D7" i="10"/>
  <c r="D6" i="10"/>
  <c r="C18" i="10"/>
  <c r="C21" i="1" s="1"/>
  <c r="D18" i="10" l="1"/>
  <c r="D21" i="1" s="1"/>
  <c r="D17" i="9"/>
  <c r="D18" i="9" s="1"/>
  <c r="D20" i="1" s="1"/>
  <c r="C18" i="9"/>
  <c r="C20" i="1" s="1"/>
  <c r="C18" i="8" l="1"/>
  <c r="C19" i="1" s="1"/>
  <c r="D18" i="8"/>
  <c r="D19" i="1" s="1"/>
  <c r="D18" i="1" l="1"/>
  <c r="D18" i="7"/>
  <c r="C18" i="7"/>
  <c r="C18" i="1" s="1"/>
  <c r="D18" i="2"/>
  <c r="D14" i="1" s="1"/>
  <c r="C18" i="2"/>
  <c r="C14" i="1" s="1"/>
  <c r="D18" i="5" l="1"/>
  <c r="D17" i="1" s="1"/>
  <c r="C18" i="5"/>
  <c r="C17" i="1" s="1"/>
  <c r="D18" i="4"/>
  <c r="D16" i="1" s="1"/>
  <c r="C18" i="4"/>
  <c r="C16" i="1" s="1"/>
  <c r="D18" i="3"/>
  <c r="D15" i="1" s="1"/>
  <c r="C18" i="3"/>
  <c r="C15" i="1" s="1"/>
</calcChain>
</file>

<file path=xl/sharedStrings.xml><?xml version="1.0" encoding="utf-8"?>
<sst xmlns="http://schemas.openxmlformats.org/spreadsheetml/2006/main" count="275" uniqueCount="32">
  <si>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</si>
  <si>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</si>
  <si>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</si>
  <si>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</si>
  <si>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</si>
  <si>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</si>
  <si>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</si>
  <si>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</si>
  <si>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</si>
  <si>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</si>
  <si>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</si>
  <si>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</si>
  <si>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</si>
  <si>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</si>
  <si>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</si>
  <si>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</si>
  <si>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</si>
  <si>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</si>
  <si>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</si>
  <si>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Odontologia</t>
  </si>
  <si>
    <t>Fev/2024</t>
  </si>
  <si>
    <t>Mar/2025</t>
  </si>
  <si>
    <t>Abr/2025</t>
  </si>
  <si>
    <t>Mai/2024</t>
  </si>
  <si>
    <t>Jun/2025</t>
  </si>
  <si>
    <t>Jul/2024</t>
  </si>
  <si>
    <t>Ago/2025</t>
  </si>
  <si>
    <t>Set/2025</t>
  </si>
  <si>
    <t>Out/2024</t>
  </si>
  <si>
    <t>Nov/2025</t>
  </si>
  <si>
    <t>Dez/2025</t>
  </si>
  <si>
    <t>Jan/2026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</si>
</sst>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1"/>
      <color rgb="FFFF0000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0" fontId="1" fillId="0" borderId="2" xfId="0" applyFont="1" applyBorder="1"/>
    <xf numFmtId="4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4" borderId="0" xfId="0" applyFill="1"/>
    <xf numFmtId="3" fontId="9" fillId="4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0" fontId="1" fillId="0" borderId="0" xfId="0" applyFont="1" applyBorder="1"/>
    <xf numFmtId="165" fontId="0" fillId="4" borderId="0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166" fontId="9" fillId="4" borderId="0" xfId="0" applyNumberFormat="1" applyFont="1" applyFill="1" applyBorder="1" applyAlignment="1">
      <alignment horizontal="center" vertical="center"/>
    </xf>
    <xf numFmtId="166" fontId="9" fillId="4" borderId="0" xfId="0" applyNumberFormat="1" applyFont="1" applyFill="1" applyBorder="1" applyAlignment="1">
      <alignment horizontal="center"/>
    </xf>
    <xf numFmtId="3" fontId="9" fillId="4" borderId="2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4" fontId="9" fillId="4" borderId="0" xfId="0" applyNumberFormat="1" applyFont="1" applyFill="1" applyAlignment="1">
      <alignment horizontal="center" vertical="center"/>
    </xf>
    <xf numFmtId="4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166" fontId="9" fillId="4" borderId="0" xfId="0" applyNumberFormat="1" applyFont="1" applyFill="1" applyAlignment="1">
      <alignment horizontal="center" vertic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381793524774177E-2"/>
          <c:y val="5.8551023639188203E-2"/>
          <c:w val="0.92327633512169671"/>
          <c:h val="0.79682617429077485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924285171022624E-2"/>
                  <c:y val="5.6896058650968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752469874660852E-2"/>
                      <c:h val="6.79143656499084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A92-46A7-8145-1DC67D482A95}"/>
                </c:ext>
              </c:extLst>
            </c:dLbl>
            <c:dLbl>
              <c:idx val="1"/>
              <c:layout>
                <c:manualLayout>
                  <c:x val="-9.0262510760845516E-2"/>
                  <c:y val="3.272223073260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E-4847-9DD5-C54851D5D1C6}"/>
                </c:ext>
              </c:extLst>
            </c:dLbl>
            <c:dLbl>
              <c:idx val="4"/>
              <c:layout>
                <c:manualLayout>
                  <c:x val="-5.2009449965703156E-2"/>
                  <c:y val="7.5178028230057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E-4847-9DD5-C54851D5D1C6}"/>
                </c:ext>
              </c:extLst>
            </c:dLbl>
            <c:dLbl>
              <c:idx val="5"/>
              <c:layout>
                <c:manualLayout>
                  <c:x val="-4.0159213980457201E-2"/>
                  <c:y val="-6.5265425921505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A4-4D3A-A1B6-826AEE15FD4D}"/>
                </c:ext>
              </c:extLst>
            </c:dLbl>
            <c:dLbl>
              <c:idx val="6"/>
              <c:layout>
                <c:manualLayout>
                  <c:x val="-3.645423612766692E-2"/>
                  <c:y val="9.2820999834727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D1-4A76-9DED-A20CFA2861EE}"/>
                </c:ext>
              </c:extLst>
            </c:dLbl>
            <c:dLbl>
              <c:idx val="7"/>
              <c:layout>
                <c:manualLayout>
                  <c:x val="-3.7102697586677592E-2"/>
                  <c:y val="-7.254978322488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A4-4D3A-A1B6-826AEE15FD4D}"/>
                </c:ext>
              </c:extLst>
            </c:dLbl>
            <c:dLbl>
              <c:idx val="8"/>
              <c:layout>
                <c:manualLayout>
                  <c:x val="-4.019640928068044E-2"/>
                  <c:y val="-5.500073968882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A4-4D3A-A1B6-826AEE15FD4D}"/>
                </c:ext>
              </c:extLst>
            </c:dLbl>
            <c:dLbl>
              <c:idx val="11"/>
              <c:layout>
                <c:manualLayout>
                  <c:x val="-1.0982053607238017E-2"/>
                  <c:y val="4.5697768441741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37-42D7-974B-4D0D60B5497F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Fev/2024</c:v>
                </c:pt>
                <c:pt idx="1">
                  <c:v>Mar/2025</c:v>
                </c:pt>
                <c:pt idx="2">
                  <c:v>Abr/2025</c:v>
                </c:pt>
                <c:pt idx="3">
                  <c:v>Mai/2024</c:v>
                </c:pt>
                <c:pt idx="4">
                  <c:v>Jun/2025</c:v>
                </c:pt>
                <c:pt idx="5">
                  <c:v>Jul/2024</c:v>
                </c:pt>
                <c:pt idx="6">
                  <c:v>Ago/2025</c:v>
                </c:pt>
                <c:pt idx="7">
                  <c:v>Set/2025</c:v>
                </c:pt>
                <c:pt idx="8">
                  <c:v>Out/2024</c:v>
                </c:pt>
                <c:pt idx="9">
                  <c:v>Nov/2025</c:v>
                </c:pt>
                <c:pt idx="10">
                  <c:v>Dez/2025</c:v>
                </c:pt>
                <c:pt idx="11">
                  <c:v>Jan/2026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14659.1</c:v>
                </c:pt>
                <c:pt idx="1">
                  <c:v>21661.48</c:v>
                </c:pt>
                <c:pt idx="2">
                  <c:v>15924.04</c:v>
                </c:pt>
                <c:pt idx="3">
                  <c:v>6274.41</c:v>
                </c:pt>
                <c:pt idx="4">
                  <c:v>16777.79</c:v>
                </c:pt>
                <c:pt idx="5">
                  <c:v>21276.45</c:v>
                </c:pt>
                <c:pt idx="6">
                  <c:v>24546.25</c:v>
                </c:pt>
                <c:pt idx="7">
                  <c:v>17238.68</c:v>
                </c:pt>
                <c:pt idx="8">
                  <c:v>14845.33</c:v>
                </c:pt>
                <c:pt idx="9">
                  <c:v>18315.23</c:v>
                </c:pt>
                <c:pt idx="10">
                  <c:v>17821</c:v>
                </c:pt>
                <c:pt idx="11">
                  <c:v>19272.73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737-42D7-974B-4D0D60B54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7056"/>
        <c:axId val="11247244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7761996199418656E-2"/>
                  <c:y val="3.0033846665145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37-42D7-974B-4D0D60B5497F}"/>
                </c:ext>
              </c:extLst>
            </c:dLbl>
            <c:dLbl>
              <c:idx val="5"/>
              <c:layout>
                <c:manualLayout>
                  <c:x val="-3.0815433733508434E-2"/>
                  <c:y val="3.250353068456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A4-4D3A-A1B6-826AEE15FD4D}"/>
                </c:ext>
              </c:extLst>
            </c:dLbl>
            <c:dLbl>
              <c:idx val="6"/>
              <c:layout>
                <c:manualLayout>
                  <c:x val="-2.4244387308668954E-2"/>
                  <c:y val="-7.5308792999214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D1-4A76-9DED-A20CFA2861EE}"/>
                </c:ext>
              </c:extLst>
            </c:dLbl>
            <c:dLbl>
              <c:idx val="7"/>
              <c:layout>
                <c:manualLayout>
                  <c:x val="-3.7477961336424899E-2"/>
                  <c:y val="3.5023676472018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A4-4D3A-A1B6-826AEE15FD4D}"/>
                </c:ext>
              </c:extLst>
            </c:dLbl>
            <c:dLbl>
              <c:idx val="8"/>
              <c:layout>
                <c:manualLayout>
                  <c:x val="-3.4539665661283685E-2"/>
                  <c:y val="4.0063968046932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A4-4D3A-A1B6-826AEE15FD4D}"/>
                </c:ext>
              </c:extLst>
            </c:dLbl>
            <c:dLbl>
              <c:idx val="10"/>
              <c:layout>
                <c:manualLayout>
                  <c:x val="-3.7477961336424788E-2"/>
                  <c:y val="-6.8302300813729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A4-4D3A-A1B6-826AEE15FD4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Fev/2024</c:v>
                </c:pt>
                <c:pt idx="1">
                  <c:v>Mar/2025</c:v>
                </c:pt>
                <c:pt idx="2">
                  <c:v>Abr/2025</c:v>
                </c:pt>
                <c:pt idx="3">
                  <c:v>Mai/2024</c:v>
                </c:pt>
                <c:pt idx="4">
                  <c:v>Jun/2025</c:v>
                </c:pt>
                <c:pt idx="5">
                  <c:v>Jul/2024</c:v>
                </c:pt>
                <c:pt idx="6">
                  <c:v>Ago/2025</c:v>
                </c:pt>
                <c:pt idx="7">
                  <c:v>Set/2025</c:v>
                </c:pt>
                <c:pt idx="8">
                  <c:v>Out/2024</c:v>
                </c:pt>
                <c:pt idx="9">
                  <c:v>Nov/2025</c:v>
                </c:pt>
                <c:pt idx="10">
                  <c:v>Dez/2025</c:v>
                </c:pt>
                <c:pt idx="11">
                  <c:v>Jan/2026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18273</c:v>
                </c:pt>
                <c:pt idx="1">
                  <c:v>28381</c:v>
                </c:pt>
                <c:pt idx="2">
                  <c:v>18967</c:v>
                </c:pt>
                <c:pt idx="3">
                  <c:v>2573</c:v>
                </c:pt>
                <c:pt idx="4">
                  <c:v>18349</c:v>
                </c:pt>
                <c:pt idx="5">
                  <c:v>17135</c:v>
                </c:pt>
                <c:pt idx="6">
                  <c:v>23052</c:v>
                </c:pt>
                <c:pt idx="7">
                  <c:v>17611</c:v>
                </c:pt>
                <c:pt idx="8">
                  <c:v>13917</c:v>
                </c:pt>
                <c:pt idx="9">
                  <c:v>19211</c:v>
                </c:pt>
                <c:pt idx="10">
                  <c:v>17995</c:v>
                </c:pt>
                <c:pt idx="11">
                  <c:v>18687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737-42D7-974B-4D0D60B54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5520"/>
        <c:axId val="112473984"/>
      </c:lineChart>
      <c:catAx>
        <c:axId val="11255705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1100" baseline="0">
                <a:latin typeface="Tw Cen MT" pitchFamily="34" charset="0"/>
              </a:defRPr>
            </a:pPr>
            <a:endParaRPr lang="pt-BR"/>
          </a:p>
        </c:txPr>
        <c:crossAx val="112472448"/>
        <c:crosses val="autoZero"/>
        <c:auto val="1"/>
        <c:lblAlgn val="ctr"/>
        <c:lblOffset val="100"/>
        <c:noMultiLvlLbl val="0"/>
      </c:catAx>
      <c:valAx>
        <c:axId val="112472448"/>
        <c:scaling>
          <c:orientation val="minMax"/>
          <c:max val="4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2557056"/>
        <c:crosses val="autoZero"/>
        <c:crossBetween val="between"/>
        <c:majorUnit val="5000"/>
      </c:valAx>
      <c:valAx>
        <c:axId val="11247398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2475520"/>
        <c:crosses val="max"/>
        <c:crossBetween val="between"/>
      </c:valAx>
      <c:catAx>
        <c:axId val="11247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4739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5372414619008684E-2"/>
          <c:y val="5.9159948646394005E-2"/>
          <c:w val="0.19179007797704589"/>
          <c:h val="0.1028138006000174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5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80613417692864E-2"/>
          <c:y val="5.2251160912578233E-2"/>
          <c:w val="0.93622493859044464"/>
          <c:h val="0.8248420671553986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0615735396313971E-2"/>
                  <c:y val="-8.0198928992368218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2C-47E5-872E-9270D01D8A6C}"/>
                </c:ext>
              </c:extLst>
            </c:dLbl>
            <c:dLbl>
              <c:idx val="1"/>
              <c:layout>
                <c:manualLayout>
                  <c:x val="-5.4755195923052412E-2"/>
                  <c:y val="8.4593426105461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3-4280-A958-F1347188CF1E}"/>
                </c:ext>
              </c:extLst>
            </c:dLbl>
            <c:dLbl>
              <c:idx val="2"/>
              <c:layout>
                <c:manualLayout>
                  <c:x val="-2.5648002105738341E-2"/>
                  <c:y val="4.5534314792485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2C-47E5-872E-9270D01D8A6C}"/>
                </c:ext>
              </c:extLst>
            </c:dLbl>
            <c:dLbl>
              <c:idx val="3"/>
              <c:layout>
                <c:manualLayout>
                  <c:x val="-7.3786762625053792E-2"/>
                  <c:y val="-4.5242940507820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3-4280-A958-F1347188CF1E}"/>
                </c:ext>
              </c:extLst>
            </c:dLbl>
            <c:dLbl>
              <c:idx val="4"/>
              <c:layout>
                <c:manualLayout>
                  <c:x val="1.4846830477252961E-2"/>
                  <c:y val="-2.040717947069885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2C-47E5-872E-9270D01D8A6C}"/>
                </c:ext>
              </c:extLst>
            </c:dLbl>
            <c:dLbl>
              <c:idx val="5"/>
              <c:layout>
                <c:manualLayout>
                  <c:x val="-4.6386230497524661E-2"/>
                  <c:y val="4.16570843251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3-4280-A958-F1347188CF1E}"/>
                </c:ext>
              </c:extLst>
            </c:dLbl>
            <c:dLbl>
              <c:idx val="6"/>
              <c:layout>
                <c:manualLayout>
                  <c:x val="-4.2926123577780174E-2"/>
                  <c:y val="5.1956545676673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3-4280-A958-F1347188CF1E}"/>
                </c:ext>
              </c:extLst>
            </c:dLbl>
            <c:dLbl>
              <c:idx val="7"/>
              <c:layout>
                <c:manualLayout>
                  <c:x val="-4.3743223644376855E-2"/>
                  <c:y val="4.4012497196644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3-4280-A958-F1347188CF1E}"/>
                </c:ext>
              </c:extLst>
            </c:dLbl>
            <c:dLbl>
              <c:idx val="8"/>
              <c:layout>
                <c:manualLayout>
                  <c:x val="-5.3889804136921203E-2"/>
                  <c:y val="4.5946485228845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3-4280-A958-F1347188CF1E}"/>
                </c:ext>
              </c:extLst>
            </c:dLbl>
            <c:dLbl>
              <c:idx val="9"/>
              <c:layout>
                <c:manualLayout>
                  <c:x val="1.6722129132892449E-2"/>
                  <c:y val="6.7500035079099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53761040976658"/>
                      <c:h val="4.80620155038759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3-4280-A958-F1347188CF1E}"/>
                </c:ext>
              </c:extLst>
            </c:dLbl>
            <c:dLbl>
              <c:idx val="10"/>
              <c:layout>
                <c:manualLayout>
                  <c:x val="-0.10090142804768458"/>
                  <c:y val="5.4313861143369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3-4280-A958-F1347188CF1E}"/>
                </c:ext>
              </c:extLst>
            </c:dLbl>
            <c:dLbl>
              <c:idx val="11"/>
              <c:layout>
                <c:manualLayout>
                  <c:x val="-3.0439302308218051E-4"/>
                  <c:y val="4.275697486128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3-4280-A958-F1347188CF1E}"/>
                </c:ext>
              </c:extLst>
            </c:dLbl>
            <c:dLbl>
              <c:idx val="12"/>
              <c:layout>
                <c:manualLayout>
                  <c:x val="-5.3227185119144316E-2"/>
                  <c:y val="9.2421209497150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3-4280-A958-F1347188CF1E}"/>
                </c:ext>
              </c:extLst>
            </c:dLbl>
            <c:dLbl>
              <c:idx val="13"/>
              <c:layout>
                <c:manualLayout>
                  <c:x val="-7.1005353493054698E-3"/>
                  <c:y val="2.444261965885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3-4280-A958-F1347188CF1E}"/>
                </c:ext>
              </c:extLst>
            </c:dLbl>
            <c:dLbl>
              <c:idx val="14"/>
              <c:layout>
                <c:manualLayout>
                  <c:x val="-1.1010374751222159E-2"/>
                  <c:y val="8.447640166305583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2C-47E5-872E-9270D01D8A6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"R$"#,##0.00</c:formatCode>
                <c:ptCount val="11"/>
                <c:pt idx="0">
                  <c:v>184459.96999999997</c:v>
                </c:pt>
                <c:pt idx="1">
                  <c:v>228437.10999999996</c:v>
                </c:pt>
                <c:pt idx="2">
                  <c:v>200738.95</c:v>
                </c:pt>
                <c:pt idx="3">
                  <c:v>248620.21000000002</c:v>
                </c:pt>
                <c:pt idx="4">
                  <c:v>251575.49000000002</c:v>
                </c:pt>
                <c:pt idx="5">
                  <c:v>117913.63</c:v>
                </c:pt>
                <c:pt idx="6">
                  <c:v>147901.91</c:v>
                </c:pt>
                <c:pt idx="7">
                  <c:v>210564.4</c:v>
                </c:pt>
                <c:pt idx="8">
                  <c:v>199383.88</c:v>
                </c:pt>
                <c:pt idx="9">
                  <c:v>195195.72</c:v>
                </c:pt>
                <c:pt idx="10">
                  <c:v>204361.13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143-4280-A958-F1347188C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14656"/>
        <c:axId val="11301619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0466582815003746E-2"/>
                  <c:y val="-4.0184273840769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3-4280-A958-F1347188CF1E}"/>
                </c:ext>
              </c:extLst>
            </c:dLbl>
            <c:dLbl>
              <c:idx val="1"/>
              <c:layout>
                <c:manualLayout>
                  <c:x val="-3.9689289385872739E-2"/>
                  <c:y val="-3.2745242782152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3-4280-A958-F1347188CF1E}"/>
                </c:ext>
              </c:extLst>
            </c:dLbl>
            <c:dLbl>
              <c:idx val="2"/>
              <c:layout>
                <c:manualLayout>
                  <c:x val="-3.2806790836047053E-2"/>
                  <c:y val="-4.3057742782152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3-4280-A958-F1347188CF1E}"/>
                </c:ext>
              </c:extLst>
            </c:dLbl>
            <c:dLbl>
              <c:idx val="3"/>
              <c:layout>
                <c:manualLayout>
                  <c:x val="-3.8769677860289356E-2"/>
                  <c:y val="-3.6519028871391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3-4280-A958-F1347188CF1E}"/>
                </c:ext>
              </c:extLst>
            </c:dLbl>
            <c:dLbl>
              <c:idx val="4"/>
              <c:layout>
                <c:manualLayout>
                  <c:x val="-3.7323064376252747E-2"/>
                  <c:y val="-4.1459153543307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3-4280-A958-F1347188CF1E}"/>
                </c:ext>
              </c:extLst>
            </c:dLbl>
            <c:dLbl>
              <c:idx val="5"/>
              <c:layout>
                <c:manualLayout>
                  <c:x val="-2.9092391897402321E-2"/>
                  <c:y val="-4.999424455215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3-4280-A958-F1347188CF1E}"/>
                </c:ext>
              </c:extLst>
            </c:dLbl>
            <c:dLbl>
              <c:idx val="6"/>
              <c:layout>
                <c:manualLayout>
                  <c:x val="-3.1900733414887694E-2"/>
                  <c:y val="-3.9720581802274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3-4280-A958-F1347188CF1E}"/>
                </c:ext>
              </c:extLst>
            </c:dLbl>
            <c:dLbl>
              <c:idx val="7"/>
              <c:layout>
                <c:manualLayout>
                  <c:x val="-3.7912963301943714E-2"/>
                  <c:y val="-4.2605290213549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3-4280-A958-F1347188CF1E}"/>
                </c:ext>
              </c:extLst>
            </c:dLbl>
            <c:dLbl>
              <c:idx val="8"/>
              <c:layout>
                <c:manualLayout>
                  <c:x val="-4.1356381938479785E-2"/>
                  <c:y val="-4.4984009876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3-4280-A958-F1347188CF1E}"/>
                </c:ext>
              </c:extLst>
            </c:dLbl>
            <c:dLbl>
              <c:idx val="9"/>
              <c:layout>
                <c:manualLayout>
                  <c:x val="-1.5244806652997704E-2"/>
                  <c:y val="-4.0196850393700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3-4280-A958-F1347188CF1E}"/>
                </c:ext>
              </c:extLst>
            </c:dLbl>
            <c:dLbl>
              <c:idx val="10"/>
              <c:layout>
                <c:manualLayout>
                  <c:x val="-2.1806601308315677E-2"/>
                  <c:y val="-5.5970023650300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3-4280-A958-F1347188CF1E}"/>
                </c:ext>
              </c:extLst>
            </c:dLbl>
            <c:dLbl>
              <c:idx val="11"/>
              <c:layout>
                <c:manualLayout>
                  <c:x val="-1.2162396549446636E-2"/>
                  <c:y val="-3.5602800184268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3-4280-A958-F1347188CF1E}"/>
                </c:ext>
              </c:extLst>
            </c:dLbl>
            <c:dLbl>
              <c:idx val="12"/>
              <c:layout>
                <c:manualLayout>
                  <c:x val="-5.3083379415706802E-2"/>
                  <c:y val="-5.2687528943268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3-4280-A958-F1347188CF1E}"/>
                </c:ext>
              </c:extLst>
            </c:dLbl>
            <c:dLbl>
              <c:idx val="13"/>
              <c:layout>
                <c:manualLayout>
                  <c:x val="-4.0386235005375908E-2"/>
                  <c:y val="-2.7212363841089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2C-47E5-872E-9270D01D8A6C}"/>
                </c:ext>
              </c:extLst>
            </c:dLbl>
            <c:dLbl>
              <c:idx val="14"/>
              <c:layout>
                <c:manualLayout>
                  <c:x val="-3.4009461057158658E-2"/>
                  <c:y val="-2.7212363841089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2C-47E5-872E-9270D01D8A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286855</c:v>
                </c:pt>
                <c:pt idx="1">
                  <c:v>298306</c:v>
                </c:pt>
                <c:pt idx="2">
                  <c:v>298306</c:v>
                </c:pt>
                <c:pt idx="3">
                  <c:v>282735</c:v>
                </c:pt>
                <c:pt idx="4">
                  <c:v>275055</c:v>
                </c:pt>
                <c:pt idx="5">
                  <c:v>120679</c:v>
                </c:pt>
                <c:pt idx="6">
                  <c:v>148619</c:v>
                </c:pt>
                <c:pt idx="7">
                  <c:v>233429</c:v>
                </c:pt>
                <c:pt idx="8">
                  <c:v>246793</c:v>
                </c:pt>
                <c:pt idx="9">
                  <c:v>231085</c:v>
                </c:pt>
                <c:pt idx="10">
                  <c:v>213616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143-4280-A958-F1347188C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40000"/>
        <c:axId val="113038464"/>
      </c:lineChart>
      <c:catAx>
        <c:axId val="11301465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3016192"/>
        <c:crosses val="autoZero"/>
        <c:auto val="1"/>
        <c:lblAlgn val="ctr"/>
        <c:lblOffset val="100"/>
        <c:noMultiLvlLbl val="0"/>
      </c:catAx>
      <c:valAx>
        <c:axId val="113016192"/>
        <c:scaling>
          <c:orientation val="minMax"/>
          <c:max val="37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3014656"/>
        <c:crosses val="autoZero"/>
        <c:crossBetween val="between"/>
        <c:majorUnit val="1000000"/>
      </c:valAx>
      <c:valAx>
        <c:axId val="11303846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3040000"/>
        <c:crosses val="max"/>
        <c:crossBetween val="between"/>
      </c:valAx>
      <c:catAx>
        <c:axId val="11304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0384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6.8874032977825281E-2"/>
          <c:y val="0.74512946697491078"/>
          <c:w val="0.25226540758788629"/>
          <c:h val="0.11917307985195437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175" footer="0.3149606200000017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2</xdr:row>
      <xdr:rowOff>32143</xdr:rowOff>
    </xdr:from>
    <xdr:to>
      <xdr:col>24</xdr:col>
      <xdr:colOff>374316</xdr:colOff>
      <xdr:row>27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</xdr:row>
      <xdr:rowOff>123825</xdr:rowOff>
    </xdr:from>
    <xdr:to>
      <xdr:col>16</xdr:col>
      <xdr:colOff>537882</xdr:colOff>
      <xdr:row>23</xdr:row>
      <xdr:rowOff>160020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51" t="s">
        <v>19</v>
      </c>
      <c r="C4" s="52"/>
      <c r="D4" s="53"/>
    </row>
    <row r="5" spans="1:4" ht="18.600000000000001" thickTop="1" x14ac:dyDescent="0.35">
      <c r="A5" s="5"/>
      <c r="B5" s="10" t="s">
        <v>2</v>
      </c>
      <c r="C5" s="11" t="s">
        <v>18</v>
      </c>
      <c r="D5" s="12" t="s">
        <v>3</v>
      </c>
    </row>
    <row r="6" spans="1:4" ht="15.6" x14ac:dyDescent="0.3">
      <c r="B6" s="18" t="s">
        <v>4</v>
      </c>
      <c r="C6" s="26">
        <v>12527.47</v>
      </c>
      <c r="D6" s="27">
        <v>22877</v>
      </c>
    </row>
    <row r="7" spans="1:4" ht="15.6" x14ac:dyDescent="0.3">
      <c r="B7" s="13" t="s">
        <v>5</v>
      </c>
      <c r="C7" s="14">
        <v>12172.57</v>
      </c>
      <c r="D7" s="15">
        <v>20717</v>
      </c>
    </row>
    <row r="8" spans="1:4" ht="15.6" x14ac:dyDescent="0.3">
      <c r="B8" s="18" t="s">
        <v>6</v>
      </c>
      <c r="C8" s="26">
        <v>18987.18</v>
      </c>
      <c r="D8" s="27">
        <v>29741</v>
      </c>
    </row>
    <row r="9" spans="1:4" ht="15.6" x14ac:dyDescent="0.3">
      <c r="B9" s="13" t="s">
        <v>7</v>
      </c>
      <c r="C9" s="14">
        <v>15809.14</v>
      </c>
      <c r="D9" s="15">
        <v>31118</v>
      </c>
    </row>
    <row r="10" spans="1:4" ht="15.6" x14ac:dyDescent="0.3">
      <c r="B10" s="18" t="s">
        <v>8</v>
      </c>
      <c r="C10" s="26">
        <v>13307.63</v>
      </c>
      <c r="D10" s="27">
        <v>25526</v>
      </c>
    </row>
    <row r="11" spans="1:4" ht="15.6" x14ac:dyDescent="0.3">
      <c r="B11" s="13" t="s">
        <v>9</v>
      </c>
      <c r="C11" s="14">
        <v>13555.94</v>
      </c>
      <c r="D11" s="15">
        <v>28262</v>
      </c>
    </row>
    <row r="12" spans="1:4" ht="15.6" x14ac:dyDescent="0.3">
      <c r="B12" s="18" t="s">
        <v>10</v>
      </c>
      <c r="C12" s="26">
        <v>12490.79</v>
      </c>
      <c r="D12" s="27">
        <v>23851</v>
      </c>
    </row>
    <row r="13" spans="1:4" ht="15.6" x14ac:dyDescent="0.3">
      <c r="B13" s="13" t="s">
        <v>11</v>
      </c>
      <c r="C13" s="14">
        <v>11973.28</v>
      </c>
      <c r="D13" s="15">
        <v>20837</v>
      </c>
    </row>
    <row r="14" spans="1:4" ht="15.6" x14ac:dyDescent="0.3">
      <c r="B14" s="18" t="s">
        <v>12</v>
      </c>
      <c r="C14" s="26">
        <v>12653.07</v>
      </c>
      <c r="D14" s="27">
        <v>22570</v>
      </c>
    </row>
    <row r="15" spans="1:4" ht="15.6" x14ac:dyDescent="0.3">
      <c r="B15" s="13" t="s">
        <v>13</v>
      </c>
      <c r="C15" s="16">
        <v>12302.33</v>
      </c>
      <c r="D15" s="17">
        <v>21283</v>
      </c>
    </row>
    <row r="16" spans="1:4" ht="15.6" x14ac:dyDescent="0.3">
      <c r="B16" s="18" t="s">
        <v>14</v>
      </c>
      <c r="C16" s="19">
        <v>17707.02</v>
      </c>
      <c r="D16" s="20">
        <v>30302</v>
      </c>
    </row>
    <row r="17" spans="1:4" ht="15.6" x14ac:dyDescent="0.3">
      <c r="B17" s="13" t="s">
        <v>15</v>
      </c>
      <c r="C17" s="16">
        <v>21586.92</v>
      </c>
      <c r="D17" s="17">
        <v>41069</v>
      </c>
    </row>
    <row r="18" spans="1:4" ht="21" customHeight="1" thickBot="1" x14ac:dyDescent="0.35">
      <c r="A18" s="25"/>
      <c r="B18" s="28" t="s">
        <v>16</v>
      </c>
      <c r="C18" s="22">
        <f>SUM(C6:C17)</f>
        <v>175073.33999999997</v>
      </c>
      <c r="D18" s="24">
        <f>SUM(D6:D17)</f>
        <v>318153</v>
      </c>
    </row>
    <row r="19" spans="1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G18"/>
  <sheetViews>
    <sheetView zoomScale="90" zoomScaleNormal="90" workbookViewId="0">
      <selection activeCell="E26" sqref="E26"/>
    </sheetView>
  </sheetViews>
  <sheetFormatPr defaultRowHeight="14.4" x14ac:dyDescent="0.3"/>
  <cols>
    <col min="1" max="1" width="27.88671875" customWidth="1"/>
    <col min="2" max="2" width="20.6640625" customWidth="1"/>
    <col min="3" max="3" width="21.44140625" customWidth="1"/>
    <col min="4" max="4" width="26" customWidth="1"/>
  </cols>
  <sheetData>
    <row r="3" spans="1:7" ht="15" thickBot="1" x14ac:dyDescent="0.35"/>
    <row r="4" spans="1:7" ht="21.6" thickBot="1" x14ac:dyDescent="0.35">
      <c r="B4" s="51" t="s">
        <v>19</v>
      </c>
      <c r="C4" s="52"/>
      <c r="D4" s="53"/>
    </row>
    <row r="5" spans="1:7" ht="18.600000000000001" thickTop="1" x14ac:dyDescent="0.35">
      <c r="A5" s="7"/>
      <c r="B5" s="10" t="s">
        <v>2</v>
      </c>
      <c r="C5" s="11" t="s">
        <v>18</v>
      </c>
      <c r="D5" s="12" t="s">
        <v>3</v>
      </c>
    </row>
    <row r="6" spans="1:7" ht="15.6" x14ac:dyDescent="0.3">
      <c r="B6" s="18" t="s">
        <v>4</v>
      </c>
      <c r="C6" s="19">
        <v>9927.83</v>
      </c>
      <c r="D6" s="20">
        <f>9312+923</f>
        <v>10235</v>
      </c>
    </row>
    <row r="7" spans="1:7" ht="15.6" x14ac:dyDescent="0.3">
      <c r="B7" s="13" t="s">
        <v>5</v>
      </c>
      <c r="C7" s="14">
        <v>8879.5499999999993</v>
      </c>
      <c r="D7" s="15">
        <f>9580+918</f>
        <v>10498</v>
      </c>
    </row>
    <row r="8" spans="1:7" ht="15.6" x14ac:dyDescent="0.3">
      <c r="B8" s="18" t="s">
        <v>6</v>
      </c>
      <c r="C8" s="19">
        <v>9963.77</v>
      </c>
      <c r="D8" s="20">
        <f>9461+806</f>
        <v>10267</v>
      </c>
    </row>
    <row r="9" spans="1:7" ht="15.6" x14ac:dyDescent="0.3">
      <c r="B9" s="13" t="s">
        <v>7</v>
      </c>
      <c r="C9" s="14">
        <v>10605.85</v>
      </c>
      <c r="D9" s="15">
        <f>1099+10865</f>
        <v>11964</v>
      </c>
      <c r="G9" s="6"/>
    </row>
    <row r="10" spans="1:7" ht="15.6" x14ac:dyDescent="0.3">
      <c r="B10" s="18" t="s">
        <v>8</v>
      </c>
      <c r="C10" s="19">
        <v>8853.06</v>
      </c>
      <c r="D10" s="20">
        <f>1112+9325</f>
        <v>10437</v>
      </c>
      <c r="G10" s="6"/>
    </row>
    <row r="11" spans="1:7" ht="15.6" x14ac:dyDescent="0.3">
      <c r="B11" s="13" t="s">
        <v>9</v>
      </c>
      <c r="C11" s="14">
        <v>8888.89</v>
      </c>
      <c r="D11" s="15">
        <f>835+9263</f>
        <v>10098</v>
      </c>
      <c r="G11" s="6"/>
    </row>
    <row r="12" spans="1:7" ht="15.6" x14ac:dyDescent="0.3">
      <c r="B12" s="18" t="s">
        <v>10</v>
      </c>
      <c r="C12" s="26">
        <v>12403.49</v>
      </c>
      <c r="D12" s="20">
        <f>940+11376</f>
        <v>12316</v>
      </c>
      <c r="G12" s="6"/>
    </row>
    <row r="13" spans="1:7" ht="15.6" x14ac:dyDescent="0.3">
      <c r="B13" s="13" t="s">
        <v>11</v>
      </c>
      <c r="C13" s="14">
        <v>12323.36</v>
      </c>
      <c r="D13" s="15">
        <f>975+12169</f>
        <v>13144</v>
      </c>
      <c r="G13" s="6"/>
    </row>
    <row r="14" spans="1:7" ht="15.6" x14ac:dyDescent="0.3">
      <c r="B14" s="18" t="s">
        <v>12</v>
      </c>
      <c r="C14" s="19">
        <v>12982.71</v>
      </c>
      <c r="D14" s="20">
        <f>943+12358</f>
        <v>13301</v>
      </c>
      <c r="G14" s="6"/>
    </row>
    <row r="15" spans="1:7" ht="15.6" x14ac:dyDescent="0.3">
      <c r="A15" s="29"/>
      <c r="B15" s="31" t="s">
        <v>13</v>
      </c>
      <c r="C15" s="14">
        <v>15059.76</v>
      </c>
      <c r="D15" s="15">
        <f>1257+12838</f>
        <v>14095</v>
      </c>
      <c r="G15" s="6"/>
    </row>
    <row r="16" spans="1:7" ht="15.6" x14ac:dyDescent="0.3">
      <c r="B16" s="18" t="s">
        <v>14</v>
      </c>
      <c r="C16" s="26">
        <v>17535.439999999999</v>
      </c>
      <c r="D16" s="27">
        <f>1333+14150</f>
        <v>15483</v>
      </c>
      <c r="G16" s="6"/>
    </row>
    <row r="17" spans="2:7" ht="15.6" x14ac:dyDescent="0.3">
      <c r="B17" s="13" t="s">
        <v>15</v>
      </c>
      <c r="C17" s="16">
        <v>20478.2</v>
      </c>
      <c r="D17" s="17">
        <f>1440+15341</f>
        <v>16781</v>
      </c>
      <c r="G17" s="6"/>
    </row>
    <row r="18" spans="2:7" ht="16.2" thickBot="1" x14ac:dyDescent="0.35">
      <c r="B18" s="21" t="s">
        <v>16</v>
      </c>
      <c r="C18" s="22">
        <f>SUM(C6:C17)</f>
        <v>147901.91</v>
      </c>
      <c r="D18" s="24">
        <f>SUM(D6:D17)</f>
        <v>148619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G19"/>
  <sheetViews>
    <sheetView workbookViewId="0">
      <selection activeCell="D9" sqref="D9"/>
    </sheetView>
  </sheetViews>
  <sheetFormatPr defaultRowHeight="14.4" x14ac:dyDescent="0.3"/>
  <cols>
    <col min="1" max="1" width="34.33203125" customWidth="1"/>
    <col min="2" max="2" width="18.44140625" customWidth="1"/>
    <col min="3" max="3" width="20.44140625" bestFit="1" customWidth="1"/>
    <col min="4" max="4" width="26.44140625" bestFit="1" customWidth="1"/>
  </cols>
  <sheetData>
    <row r="3" spans="1:7" ht="15" thickBot="1" x14ac:dyDescent="0.35"/>
    <row r="4" spans="1:7" ht="21.6" thickBot="1" x14ac:dyDescent="0.35">
      <c r="B4" s="51" t="s">
        <v>19</v>
      </c>
      <c r="C4" s="52"/>
      <c r="D4" s="53"/>
    </row>
    <row r="5" spans="1:7" ht="18.600000000000001" thickTop="1" x14ac:dyDescent="0.35">
      <c r="A5" s="7"/>
      <c r="B5" s="10" t="s">
        <v>2</v>
      </c>
      <c r="C5" s="11" t="s">
        <v>18</v>
      </c>
      <c r="D5" s="12" t="s">
        <v>3</v>
      </c>
    </row>
    <row r="6" spans="1:7" ht="15.6" x14ac:dyDescent="0.3">
      <c r="B6" s="18" t="s">
        <v>4</v>
      </c>
      <c r="C6" s="19">
        <v>17308.48</v>
      </c>
      <c r="D6" s="20">
        <f>13608+1253</f>
        <v>14861</v>
      </c>
    </row>
    <row r="7" spans="1:7" ht="15.6" x14ac:dyDescent="0.3">
      <c r="B7" s="13" t="s">
        <v>5</v>
      </c>
      <c r="C7" s="14">
        <v>19435.25</v>
      </c>
      <c r="D7" s="15">
        <f>16085+994</f>
        <v>17079</v>
      </c>
    </row>
    <row r="8" spans="1:7" ht="15.6" x14ac:dyDescent="0.3">
      <c r="B8" s="18" t="s">
        <v>6</v>
      </c>
      <c r="C8" s="19">
        <v>21918.1</v>
      </c>
      <c r="D8" s="20">
        <f>18684+1160</f>
        <v>19844</v>
      </c>
      <c r="G8" s="6"/>
    </row>
    <row r="9" spans="1:7" ht="15.6" x14ac:dyDescent="0.3">
      <c r="B9" s="13" t="s">
        <v>7</v>
      </c>
      <c r="C9" s="14">
        <v>25683.38</v>
      </c>
      <c r="D9" s="15">
        <f>1511+21742</f>
        <v>23253</v>
      </c>
    </row>
    <row r="10" spans="1:7" ht="15.6" x14ac:dyDescent="0.3">
      <c r="B10" s="18" t="s">
        <v>8</v>
      </c>
      <c r="C10" s="19">
        <v>17169.16</v>
      </c>
      <c r="D10" s="20">
        <f>1253+16579</f>
        <v>17832</v>
      </c>
    </row>
    <row r="11" spans="1:7" ht="15.6" x14ac:dyDescent="0.3">
      <c r="B11" s="13" t="s">
        <v>9</v>
      </c>
      <c r="C11" s="14">
        <v>14132.43</v>
      </c>
      <c r="D11" s="15">
        <f>15235+1312</f>
        <v>16547</v>
      </c>
      <c r="E11" s="33"/>
      <c r="F11" s="33"/>
    </row>
    <row r="12" spans="1:7" ht="15.6" x14ac:dyDescent="0.3">
      <c r="B12" s="18" t="s">
        <v>10</v>
      </c>
      <c r="C12" s="26">
        <v>15541.07</v>
      </c>
      <c r="D12" s="20">
        <f>1552+18447</f>
        <v>19999</v>
      </c>
      <c r="E12" s="33"/>
      <c r="F12" s="33"/>
    </row>
    <row r="13" spans="1:7" ht="15.6" x14ac:dyDescent="0.3">
      <c r="B13" s="13" t="s">
        <v>11</v>
      </c>
      <c r="C13" s="14">
        <v>16512.849999999999</v>
      </c>
      <c r="D13" s="15">
        <f>1544+20050</f>
        <v>21594</v>
      </c>
      <c r="E13" s="33"/>
      <c r="F13" s="33"/>
    </row>
    <row r="14" spans="1:7" ht="15.6" x14ac:dyDescent="0.3">
      <c r="B14" s="18" t="s">
        <v>12</v>
      </c>
      <c r="C14" s="19">
        <v>18122.169999999998</v>
      </c>
      <c r="D14" s="20">
        <v>23341</v>
      </c>
      <c r="E14" s="33"/>
      <c r="F14" s="33"/>
    </row>
    <row r="15" spans="1:7" ht="15.6" x14ac:dyDescent="0.3">
      <c r="A15" s="29"/>
      <c r="B15" s="31" t="s">
        <v>13</v>
      </c>
      <c r="C15" s="14">
        <v>14797.99</v>
      </c>
      <c r="D15" s="15">
        <f>18531+1699</f>
        <v>20230</v>
      </c>
      <c r="E15" s="33"/>
      <c r="F15" s="33"/>
    </row>
    <row r="16" spans="1:7" ht="15.6" x14ac:dyDescent="0.3">
      <c r="B16" s="18" t="s">
        <v>14</v>
      </c>
      <c r="C16" s="26">
        <v>14230.4</v>
      </c>
      <c r="D16" s="27">
        <f>17101+1663</f>
        <v>18764</v>
      </c>
      <c r="E16" s="33"/>
      <c r="F16" s="33"/>
    </row>
    <row r="17" spans="2:6" ht="15.6" x14ac:dyDescent="0.3">
      <c r="B17" s="13" t="s">
        <v>15</v>
      </c>
      <c r="C17" s="16">
        <v>15713.12</v>
      </c>
      <c r="D17" s="17">
        <f>18310+1775</f>
        <v>20085</v>
      </c>
      <c r="E17" s="33"/>
      <c r="F17" s="33"/>
    </row>
    <row r="18" spans="2:6" ht="16.2" thickBot="1" x14ac:dyDescent="0.35">
      <c r="B18" s="21" t="s">
        <v>16</v>
      </c>
      <c r="C18" s="22">
        <f>SUM(C6:C17)</f>
        <v>210564.4</v>
      </c>
      <c r="D18" s="24">
        <f>SUM(D6:D17)</f>
        <v>233429</v>
      </c>
      <c r="E18" s="33"/>
      <c r="F18" s="33"/>
    </row>
    <row r="19" spans="2:6" x14ac:dyDescent="0.3">
      <c r="E19" s="33"/>
      <c r="F19" s="33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07E79-2AEA-404F-BD46-840695BFE507}">
  <dimension ref="A3:G18"/>
  <sheetViews>
    <sheetView workbookViewId="0">
      <selection activeCell="B24" sqref="B24"/>
    </sheetView>
  </sheetViews>
  <sheetFormatPr defaultRowHeight="14.4" x14ac:dyDescent="0.3"/>
  <cols>
    <col min="1" max="1" width="34.33203125" customWidth="1"/>
    <col min="2" max="2" width="18.44140625" customWidth="1"/>
    <col min="3" max="3" width="20.44140625" bestFit="1" customWidth="1"/>
    <col min="4" max="4" width="26.44140625" bestFit="1" customWidth="1"/>
  </cols>
  <sheetData>
    <row r="3" spans="1:7" ht="15" thickBot="1" x14ac:dyDescent="0.35"/>
    <row r="4" spans="1:7" ht="21.6" thickBot="1" x14ac:dyDescent="0.35">
      <c r="B4" s="51" t="s">
        <v>19</v>
      </c>
      <c r="C4" s="52"/>
      <c r="D4" s="53"/>
    </row>
    <row r="5" spans="1:7" ht="18.600000000000001" thickTop="1" x14ac:dyDescent="0.35">
      <c r="A5" s="7"/>
      <c r="B5" s="10" t="s">
        <v>2</v>
      </c>
      <c r="C5" s="11" t="s">
        <v>18</v>
      </c>
      <c r="D5" s="12" t="s">
        <v>3</v>
      </c>
    </row>
    <row r="6" spans="1:7" ht="15.6" x14ac:dyDescent="0.3">
      <c r="B6" s="18" t="s">
        <v>4</v>
      </c>
      <c r="C6" s="19">
        <v>15040.33</v>
      </c>
      <c r="D6" s="20">
        <f>17534+1408</f>
        <v>18942</v>
      </c>
    </row>
    <row r="7" spans="1:7" ht="15.6" x14ac:dyDescent="0.3">
      <c r="B7" s="13" t="s">
        <v>5</v>
      </c>
      <c r="C7" s="14">
        <v>12899.04</v>
      </c>
      <c r="D7" s="15">
        <f>16037+859</f>
        <v>16896</v>
      </c>
    </row>
    <row r="8" spans="1:7" ht="15.6" x14ac:dyDescent="0.3">
      <c r="B8" s="18" t="s">
        <v>6</v>
      </c>
      <c r="C8" s="19">
        <v>19720</v>
      </c>
      <c r="D8" s="20">
        <f>20639+1668</f>
        <v>22307</v>
      </c>
      <c r="G8" s="6"/>
    </row>
    <row r="9" spans="1:7" ht="15.6" x14ac:dyDescent="0.3">
      <c r="B9" s="13" t="s">
        <v>7</v>
      </c>
      <c r="C9" s="14">
        <v>25878.57</v>
      </c>
      <c r="D9" s="15">
        <f>30034+2355</f>
        <v>32389</v>
      </c>
    </row>
    <row r="10" spans="1:7" ht="15.6" x14ac:dyDescent="0.3">
      <c r="B10" s="18" t="s">
        <v>8</v>
      </c>
      <c r="C10" s="19">
        <v>16377.62</v>
      </c>
      <c r="D10" s="20">
        <f>1566+18752</f>
        <v>20318</v>
      </c>
    </row>
    <row r="11" spans="1:7" ht="15.6" x14ac:dyDescent="0.3">
      <c r="B11" s="13" t="s">
        <v>9</v>
      </c>
      <c r="C11" s="14">
        <v>14767.59</v>
      </c>
      <c r="D11" s="15">
        <f>1651+15922</f>
        <v>17573</v>
      </c>
    </row>
    <row r="12" spans="1:7" ht="15.6" x14ac:dyDescent="0.3">
      <c r="B12" s="18" t="s">
        <v>10</v>
      </c>
      <c r="C12" s="19">
        <v>15134.87</v>
      </c>
      <c r="D12" s="20">
        <f>1597+16924</f>
        <v>18521</v>
      </c>
    </row>
    <row r="13" spans="1:7" ht="15.6" x14ac:dyDescent="0.3">
      <c r="B13" s="13" t="s">
        <v>11</v>
      </c>
      <c r="C13" s="14">
        <v>16617.57</v>
      </c>
      <c r="D13" s="15">
        <f>1698+19660</f>
        <v>21358</v>
      </c>
    </row>
    <row r="14" spans="1:7" ht="15.6" x14ac:dyDescent="0.3">
      <c r="B14" s="18" t="s">
        <v>12</v>
      </c>
      <c r="C14" s="19">
        <v>17821.060000000001</v>
      </c>
      <c r="D14" s="20">
        <f>21497+1934</f>
        <v>23431</v>
      </c>
    </row>
    <row r="15" spans="1:7" ht="15.6" x14ac:dyDescent="0.3">
      <c r="A15" s="29"/>
      <c r="B15" s="31" t="s">
        <v>13</v>
      </c>
      <c r="C15" s="14">
        <v>14793.89</v>
      </c>
      <c r="D15" s="15">
        <f>1482+17205</f>
        <v>18687</v>
      </c>
    </row>
    <row r="16" spans="1:7" ht="15.6" x14ac:dyDescent="0.3">
      <c r="B16" s="18" t="s">
        <v>14</v>
      </c>
      <c r="C16" s="26">
        <v>14383.67</v>
      </c>
      <c r="D16" s="27">
        <f>15820+1404</f>
        <v>17224</v>
      </c>
    </row>
    <row r="17" spans="2:4" ht="15.6" x14ac:dyDescent="0.3">
      <c r="B17" s="13" t="s">
        <v>15</v>
      </c>
      <c r="C17" s="14">
        <v>15949.67</v>
      </c>
      <c r="D17" s="15">
        <f>1535+17612</f>
        <v>19147</v>
      </c>
    </row>
    <row r="18" spans="2:4" ht="16.2" thickBot="1" x14ac:dyDescent="0.35">
      <c r="B18" s="21" t="s">
        <v>16</v>
      </c>
      <c r="C18" s="22">
        <f>SUM(C6:C17)</f>
        <v>199383.88</v>
      </c>
      <c r="D18" s="24">
        <f>SUM(D6:D17)</f>
        <v>246793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1BA7-4FE4-4FE7-BCAB-6F1444C5B4DE}">
  <dimension ref="A3:G18"/>
  <sheetViews>
    <sheetView workbookViewId="0">
      <selection activeCell="C17" sqref="C17:D17"/>
    </sheetView>
  </sheetViews>
  <sheetFormatPr defaultRowHeight="14.4" x14ac:dyDescent="0.3"/>
  <cols>
    <col min="1" max="1" width="34.33203125" customWidth="1"/>
    <col min="2" max="2" width="18.44140625" customWidth="1"/>
    <col min="3" max="3" width="20.44140625" bestFit="1" customWidth="1"/>
    <col min="4" max="4" width="26.44140625" bestFit="1" customWidth="1"/>
  </cols>
  <sheetData>
    <row r="3" spans="1:7" ht="15" thickBot="1" x14ac:dyDescent="0.35"/>
    <row r="4" spans="1:7" ht="21.6" thickBot="1" x14ac:dyDescent="0.35">
      <c r="B4" s="51" t="s">
        <v>19</v>
      </c>
      <c r="C4" s="52"/>
      <c r="D4" s="53"/>
    </row>
    <row r="5" spans="1:7" ht="18.600000000000001" thickTop="1" x14ac:dyDescent="0.35">
      <c r="A5" s="7"/>
      <c r="B5" s="10" t="s">
        <v>2</v>
      </c>
      <c r="C5" s="11" t="s">
        <v>18</v>
      </c>
      <c r="D5" s="12" t="s">
        <v>3</v>
      </c>
    </row>
    <row r="6" spans="1:7" ht="15.6" x14ac:dyDescent="0.3">
      <c r="B6" s="18" t="s">
        <v>4</v>
      </c>
      <c r="C6" s="19">
        <v>16801.509999999998</v>
      </c>
      <c r="D6" s="20">
        <f>1409+19990</f>
        <v>21399</v>
      </c>
    </row>
    <row r="7" spans="1:7" ht="15.6" x14ac:dyDescent="0.3">
      <c r="B7" s="13" t="s">
        <v>5</v>
      </c>
      <c r="C7" s="14">
        <v>14214.71</v>
      </c>
      <c r="D7" s="15">
        <f>1072+16612</f>
        <v>17684</v>
      </c>
    </row>
    <row r="8" spans="1:7" ht="15.6" x14ac:dyDescent="0.3">
      <c r="B8" s="18" t="s">
        <v>6</v>
      </c>
      <c r="C8" s="19">
        <v>21092.02</v>
      </c>
      <c r="D8" s="20">
        <f>2036+27181</f>
        <v>29217</v>
      </c>
      <c r="G8" s="6"/>
    </row>
    <row r="9" spans="1:7" ht="15.6" x14ac:dyDescent="0.3">
      <c r="B9" s="13" t="s">
        <v>7</v>
      </c>
      <c r="C9" s="14">
        <v>19645.32</v>
      </c>
      <c r="D9" s="15">
        <f>1867+23648</f>
        <v>25515</v>
      </c>
    </row>
    <row r="10" spans="1:7" ht="15.6" x14ac:dyDescent="0.3">
      <c r="B10" s="18" t="s">
        <v>8</v>
      </c>
      <c r="C10" s="19">
        <v>14696.27</v>
      </c>
      <c r="D10" s="20">
        <f>1519+15147</f>
        <v>16666</v>
      </c>
    </row>
    <row r="11" spans="1:7" ht="15.6" x14ac:dyDescent="0.3">
      <c r="B11" s="13" t="s">
        <v>9</v>
      </c>
      <c r="C11" s="14">
        <v>12585.44</v>
      </c>
      <c r="D11" s="15">
        <f>1068+13145</f>
        <v>14213</v>
      </c>
    </row>
    <row r="12" spans="1:7" ht="15.6" x14ac:dyDescent="0.3">
      <c r="B12" s="18" t="s">
        <v>10</v>
      </c>
      <c r="C12" s="19">
        <v>13064.86</v>
      </c>
      <c r="D12" s="20">
        <f>1174+14306</f>
        <v>15480</v>
      </c>
    </row>
    <row r="13" spans="1:7" ht="15.6" x14ac:dyDescent="0.3">
      <c r="B13" s="13" t="s">
        <v>11</v>
      </c>
      <c r="C13" s="14">
        <v>18979.86</v>
      </c>
      <c r="D13" s="15">
        <f>2185+19668</f>
        <v>21853</v>
      </c>
    </row>
    <row r="14" spans="1:7" ht="15.6" x14ac:dyDescent="0.3">
      <c r="B14" s="18" t="s">
        <v>12</v>
      </c>
      <c r="C14" s="19">
        <v>17822.349999999999</v>
      </c>
      <c r="D14" s="20">
        <f>2222+17414</f>
        <v>19636</v>
      </c>
    </row>
    <row r="15" spans="1:7" ht="15.6" x14ac:dyDescent="0.3">
      <c r="A15" s="29"/>
      <c r="B15" s="31" t="s">
        <v>13</v>
      </c>
      <c r="C15" s="14">
        <v>15916.63</v>
      </c>
      <c r="D15" s="15">
        <v>15980</v>
      </c>
    </row>
    <row r="16" spans="1:7" ht="15.6" x14ac:dyDescent="0.3">
      <c r="B16" s="18" t="s">
        <v>14</v>
      </c>
      <c r="C16" s="19">
        <v>16514.88</v>
      </c>
      <c r="D16" s="27">
        <v>17092</v>
      </c>
    </row>
    <row r="17" spans="2:4" ht="15.6" x14ac:dyDescent="0.3">
      <c r="B17" s="13" t="s">
        <v>15</v>
      </c>
      <c r="C17" s="16">
        <v>13861.87</v>
      </c>
      <c r="D17" s="17">
        <v>16350</v>
      </c>
    </row>
    <row r="18" spans="2:4" ht="16.2" thickBot="1" x14ac:dyDescent="0.35">
      <c r="B18" s="21" t="s">
        <v>16</v>
      </c>
      <c r="C18" s="22">
        <f>SUM(C6:C17)</f>
        <v>195195.72</v>
      </c>
      <c r="D18" s="24">
        <f>SUM(D6:D17)</f>
        <v>231085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5C8B-3650-45F7-A0C2-655603BAE9DA}">
  <dimension ref="A3:G18"/>
  <sheetViews>
    <sheetView workbookViewId="0">
      <selection activeCell="C17" sqref="C17:D17"/>
    </sheetView>
  </sheetViews>
  <sheetFormatPr defaultRowHeight="14.4" x14ac:dyDescent="0.3"/>
  <cols>
    <col min="1" max="1" width="34.33203125" customWidth="1"/>
    <col min="2" max="2" width="18.44140625" customWidth="1"/>
    <col min="3" max="3" width="20.44140625" bestFit="1" customWidth="1"/>
    <col min="4" max="4" width="26.44140625" bestFit="1" customWidth="1"/>
  </cols>
  <sheetData>
    <row r="3" spans="1:7" ht="15" thickBot="1" x14ac:dyDescent="0.35"/>
    <row r="4" spans="1:7" ht="21.6" thickBot="1" x14ac:dyDescent="0.35">
      <c r="B4" s="51" t="s">
        <v>19</v>
      </c>
      <c r="C4" s="52"/>
      <c r="D4" s="53"/>
    </row>
    <row r="5" spans="1:7" ht="18.600000000000001" thickTop="1" x14ac:dyDescent="0.35">
      <c r="A5" s="7"/>
      <c r="B5" s="10" t="s">
        <v>2</v>
      </c>
      <c r="C5" s="11" t="s">
        <v>18</v>
      </c>
      <c r="D5" s="12" t="s">
        <v>3</v>
      </c>
    </row>
    <row r="6" spans="1:7" ht="15.6" x14ac:dyDescent="0.3">
      <c r="B6" s="54" t="s">
        <v>4</v>
      </c>
      <c r="C6" s="55">
        <v>15021.37</v>
      </c>
      <c r="D6" s="34">
        <v>18152</v>
      </c>
    </row>
    <row r="7" spans="1:7" ht="15.6" x14ac:dyDescent="0.3">
      <c r="B7" s="54" t="s">
        <v>5</v>
      </c>
      <c r="C7" s="56">
        <v>14659.1</v>
      </c>
      <c r="D7" s="50">
        <v>18273</v>
      </c>
    </row>
    <row r="8" spans="1:7" ht="15.6" x14ac:dyDescent="0.3">
      <c r="B8" s="54" t="s">
        <v>6</v>
      </c>
      <c r="C8" s="55">
        <v>21661.48</v>
      </c>
      <c r="D8" s="34">
        <v>28381</v>
      </c>
      <c r="G8" s="6"/>
    </row>
    <row r="9" spans="1:7" ht="15.6" x14ac:dyDescent="0.3">
      <c r="B9" s="54" t="s">
        <v>7</v>
      </c>
      <c r="C9" s="56">
        <v>15924.04</v>
      </c>
      <c r="D9" s="50">
        <v>18967</v>
      </c>
    </row>
    <row r="10" spans="1:7" ht="15.6" x14ac:dyDescent="0.3">
      <c r="B10" s="54" t="s">
        <v>8</v>
      </c>
      <c r="C10" s="55">
        <v>6274.41</v>
      </c>
      <c r="D10" s="34">
        <v>2573</v>
      </c>
    </row>
    <row r="11" spans="1:7" ht="15.6" x14ac:dyDescent="0.3">
      <c r="B11" s="54" t="s">
        <v>9</v>
      </c>
      <c r="C11" s="56">
        <v>16777.79</v>
      </c>
      <c r="D11" s="50">
        <v>18349</v>
      </c>
    </row>
    <row r="12" spans="1:7" ht="15.6" x14ac:dyDescent="0.3">
      <c r="B12" s="54" t="s">
        <v>10</v>
      </c>
      <c r="C12" s="55">
        <v>21276.45</v>
      </c>
      <c r="D12" s="34">
        <v>17135</v>
      </c>
    </row>
    <row r="13" spans="1:7" ht="15.6" x14ac:dyDescent="0.3">
      <c r="B13" s="54" t="s">
        <v>11</v>
      </c>
      <c r="C13" s="56">
        <v>24546.25</v>
      </c>
      <c r="D13" s="50">
        <v>23052</v>
      </c>
    </row>
    <row r="14" spans="1:7" ht="15.6" x14ac:dyDescent="0.3">
      <c r="B14" s="54" t="s">
        <v>12</v>
      </c>
      <c r="C14" s="55">
        <v>17238.68</v>
      </c>
      <c r="D14" s="34">
        <v>17611</v>
      </c>
    </row>
    <row r="15" spans="1:7" ht="15.6" x14ac:dyDescent="0.3">
      <c r="A15" s="29"/>
      <c r="B15" s="57" t="s">
        <v>13</v>
      </c>
      <c r="C15" s="56">
        <v>14845.33</v>
      </c>
      <c r="D15" s="50">
        <v>13917</v>
      </c>
    </row>
    <row r="16" spans="1:7" ht="15.6" x14ac:dyDescent="0.3">
      <c r="B16" s="54" t="s">
        <v>14</v>
      </c>
      <c r="C16" s="55">
        <v>18315.23</v>
      </c>
      <c r="D16" s="50">
        <v>19211</v>
      </c>
    </row>
    <row r="17" spans="2:4" ht="15.6" x14ac:dyDescent="0.3">
      <c r="B17" s="54" t="s">
        <v>15</v>
      </c>
      <c r="C17" s="55">
        <v>17821</v>
      </c>
      <c r="D17" s="34">
        <v>17995</v>
      </c>
    </row>
    <row r="18" spans="2:4" ht="16.2" thickBot="1" x14ac:dyDescent="0.35">
      <c r="B18" s="21" t="s">
        <v>16</v>
      </c>
      <c r="C18" s="22">
        <f>SUM(C6:C17)</f>
        <v>204361.13</v>
      </c>
      <c r="D18" s="24">
        <f>SUM(D6:D17)</f>
        <v>213616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2BAD5-F6EE-4BB5-9394-757881579852}">
  <dimension ref="A3:G18"/>
  <sheetViews>
    <sheetView workbookViewId="0">
      <selection activeCell="C6" sqref="C6:D6"/>
    </sheetView>
  </sheetViews>
  <sheetFormatPr defaultRowHeight="14.4" x14ac:dyDescent="0.3"/>
  <cols>
    <col min="1" max="1" width="34.33203125" customWidth="1"/>
    <col min="2" max="2" width="18.44140625" customWidth="1"/>
    <col min="3" max="3" width="20.44140625" bestFit="1" customWidth="1"/>
    <col min="4" max="4" width="26.44140625" bestFit="1" customWidth="1"/>
  </cols>
  <sheetData>
    <row r="3" spans="1:7" ht="15" thickBot="1" x14ac:dyDescent="0.35"/>
    <row r="4" spans="1:7" ht="21.6" thickBot="1" x14ac:dyDescent="0.35">
      <c r="B4" s="51" t="s">
        <v>19</v>
      </c>
      <c r="C4" s="52"/>
      <c r="D4" s="53"/>
    </row>
    <row r="5" spans="1:7" ht="18.600000000000001" thickTop="1" x14ac:dyDescent="0.35">
      <c r="A5" s="7"/>
      <c r="B5" s="10" t="s">
        <v>2</v>
      </c>
      <c r="C5" s="11" t="s">
        <v>18</v>
      </c>
      <c r="D5" s="12" t="s">
        <v>3</v>
      </c>
    </row>
    <row r="6" spans="1:7" ht="15.6" x14ac:dyDescent="0.3">
      <c r="B6" s="54" t="s">
        <v>4</v>
      </c>
      <c r="C6" s="55">
        <v>19272.73</v>
      </c>
      <c r="D6" s="34">
        <v>18687</v>
      </c>
    </row>
    <row r="7" spans="1:7" ht="15.6" x14ac:dyDescent="0.3">
      <c r="B7" s="54" t="s">
        <v>5</v>
      </c>
      <c r="C7" s="56"/>
      <c r="D7" s="50"/>
    </row>
    <row r="8" spans="1:7" ht="15.6" x14ac:dyDescent="0.3">
      <c r="B8" s="54" t="s">
        <v>6</v>
      </c>
      <c r="C8" s="55"/>
      <c r="D8" s="34"/>
      <c r="G8" s="6"/>
    </row>
    <row r="9" spans="1:7" ht="15.6" x14ac:dyDescent="0.3">
      <c r="B9" s="54" t="s">
        <v>7</v>
      </c>
      <c r="C9" s="56"/>
      <c r="D9" s="50"/>
    </row>
    <row r="10" spans="1:7" ht="15.6" x14ac:dyDescent="0.3">
      <c r="B10" s="54" t="s">
        <v>8</v>
      </c>
      <c r="C10" s="55"/>
      <c r="D10" s="34"/>
    </row>
    <row r="11" spans="1:7" ht="15.6" x14ac:dyDescent="0.3">
      <c r="B11" s="54" t="s">
        <v>9</v>
      </c>
      <c r="C11" s="56"/>
      <c r="D11" s="50"/>
    </row>
    <row r="12" spans="1:7" ht="15.6" x14ac:dyDescent="0.3">
      <c r="B12" s="54" t="s">
        <v>10</v>
      </c>
      <c r="C12" s="55"/>
      <c r="D12" s="34"/>
    </row>
    <row r="13" spans="1:7" ht="15.6" x14ac:dyDescent="0.3">
      <c r="B13" s="54" t="s">
        <v>11</v>
      </c>
      <c r="C13" s="56"/>
      <c r="D13" s="50"/>
    </row>
    <row r="14" spans="1:7" ht="15.6" x14ac:dyDescent="0.3">
      <c r="B14" s="54" t="s">
        <v>12</v>
      </c>
      <c r="C14" s="55"/>
      <c r="D14" s="34"/>
    </row>
    <row r="15" spans="1:7" ht="15.6" x14ac:dyDescent="0.3">
      <c r="A15" s="29"/>
      <c r="B15" s="57" t="s">
        <v>13</v>
      </c>
      <c r="C15" s="56"/>
      <c r="D15" s="50"/>
    </row>
    <row r="16" spans="1:7" ht="15.6" x14ac:dyDescent="0.3">
      <c r="B16" s="54" t="s">
        <v>14</v>
      </c>
      <c r="C16" s="55"/>
      <c r="D16" s="50"/>
    </row>
    <row r="17" spans="2:4" ht="15.6" x14ac:dyDescent="0.3">
      <c r="B17" s="54" t="s">
        <v>15</v>
      </c>
      <c r="C17" s="55"/>
      <c r="D17" s="34"/>
    </row>
    <row r="18" spans="2:4" ht="16.2" thickBot="1" x14ac:dyDescent="0.35">
      <c r="B18" s="21" t="s">
        <v>16</v>
      </c>
      <c r="C18" s="22">
        <f>SUM(C6:C17)</f>
        <v>19272.73</v>
      </c>
      <c r="D18" s="24">
        <f>SUM(D6:D17)</f>
        <v>18687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D17"/>
  <sheetViews>
    <sheetView showGridLines="0" topLeftCell="B1" zoomScale="79" zoomScaleNormal="90" workbookViewId="0">
      <selection activeCell="AA20" sqref="AA20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51" t="s">
        <v>19</v>
      </c>
      <c r="C4" s="52"/>
      <c r="D4" s="53"/>
    </row>
    <row r="5" spans="1:4" ht="18.600000000000001" thickTop="1" x14ac:dyDescent="0.35">
      <c r="A5" s="7"/>
      <c r="B5" s="10" t="s">
        <v>2</v>
      </c>
      <c r="C5" s="35" t="s">
        <v>18</v>
      </c>
      <c r="D5" s="12" t="s">
        <v>3</v>
      </c>
    </row>
    <row r="6" spans="1:4" ht="15.6" x14ac:dyDescent="0.3">
      <c r="B6" s="46" t="s">
        <v>20</v>
      </c>
      <c r="C6" s="48">
        <v>14659.1</v>
      </c>
      <c r="D6" s="34">
        <v>18273</v>
      </c>
    </row>
    <row r="7" spans="1:4" ht="15.6" x14ac:dyDescent="0.3">
      <c r="B7" s="46" t="s">
        <v>21</v>
      </c>
      <c r="C7" s="48">
        <v>21661.48</v>
      </c>
      <c r="D7" s="50">
        <v>28381</v>
      </c>
    </row>
    <row r="8" spans="1:4" ht="15.6" x14ac:dyDescent="0.3">
      <c r="B8" s="46" t="s">
        <v>22</v>
      </c>
      <c r="C8" s="48">
        <v>15924.04</v>
      </c>
      <c r="D8" s="50">
        <v>18967</v>
      </c>
    </row>
    <row r="9" spans="1:4" ht="15.6" x14ac:dyDescent="0.3">
      <c r="B9" s="46" t="s">
        <v>23</v>
      </c>
      <c r="C9" s="48">
        <v>6274.41</v>
      </c>
      <c r="D9" s="34">
        <v>2573</v>
      </c>
    </row>
    <row r="10" spans="1:4" ht="15.6" x14ac:dyDescent="0.3">
      <c r="B10" s="46" t="s">
        <v>24</v>
      </c>
      <c r="C10" s="48">
        <v>16777.79</v>
      </c>
      <c r="D10" s="50">
        <v>18349</v>
      </c>
    </row>
    <row r="11" spans="1:4" ht="15.6" x14ac:dyDescent="0.3">
      <c r="B11" s="46" t="s">
        <v>25</v>
      </c>
      <c r="C11" s="48">
        <v>21276.45</v>
      </c>
      <c r="D11" s="34">
        <v>17135</v>
      </c>
    </row>
    <row r="12" spans="1:4" ht="15.6" x14ac:dyDescent="0.3">
      <c r="B12" s="46" t="s">
        <v>26</v>
      </c>
      <c r="C12" s="49">
        <v>24546.25</v>
      </c>
      <c r="D12" s="50">
        <v>23052</v>
      </c>
    </row>
    <row r="13" spans="1:4" ht="15.6" x14ac:dyDescent="0.3">
      <c r="B13" s="46" t="s">
        <v>27</v>
      </c>
      <c r="C13" s="48">
        <v>17238.68</v>
      </c>
      <c r="D13" s="34">
        <v>17611</v>
      </c>
    </row>
    <row r="14" spans="1:4" ht="15.6" x14ac:dyDescent="0.3">
      <c r="B14" s="46" t="s">
        <v>28</v>
      </c>
      <c r="C14" s="49">
        <v>14845.33</v>
      </c>
      <c r="D14" s="50">
        <v>13917</v>
      </c>
    </row>
    <row r="15" spans="1:4" ht="15.6" x14ac:dyDescent="0.3">
      <c r="B15" s="46" t="s">
        <v>29</v>
      </c>
      <c r="C15" s="48">
        <v>18315.23</v>
      </c>
      <c r="D15" s="50">
        <v>19211</v>
      </c>
    </row>
    <row r="16" spans="1:4" ht="15.6" x14ac:dyDescent="0.3">
      <c r="B16" s="46" t="s">
        <v>30</v>
      </c>
      <c r="C16" s="58">
        <v>17821</v>
      </c>
      <c r="D16" s="34">
        <v>17995</v>
      </c>
    </row>
    <row r="17" spans="2:4" ht="16.2" thickBot="1" x14ac:dyDescent="0.35">
      <c r="B17" s="47" t="s">
        <v>31</v>
      </c>
      <c r="C17" s="58">
        <v>19272.73</v>
      </c>
      <c r="D17" s="34">
        <v>18687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7"/>
  <sheetViews>
    <sheetView showGridLines="0" tabSelected="1" topLeftCell="D1" zoomScale="102" zoomScaleNormal="85" workbookViewId="0">
      <selection activeCell="R14" sqref="R14"/>
    </sheetView>
  </sheetViews>
  <sheetFormatPr defaultColWidth="9.109375" defaultRowHeight="13.8" x14ac:dyDescent="0.25"/>
  <cols>
    <col min="1" max="2" width="25.6640625" style="1" customWidth="1"/>
    <col min="3" max="3" width="22.6640625" style="1" customWidth="1"/>
    <col min="4" max="4" width="25.44140625" style="1" customWidth="1"/>
    <col min="5" max="6" width="22.6640625" style="1" customWidth="1"/>
    <col min="7" max="16384" width="9.109375" style="1"/>
  </cols>
  <sheetData>
    <row r="1" spans="1:6" ht="14.4" x14ac:dyDescent="0.3">
      <c r="A1"/>
      <c r="B1"/>
      <c r="C1"/>
      <c r="D1"/>
    </row>
    <row r="3" spans="1:6" ht="14.4" thickBot="1" x14ac:dyDescent="0.3">
      <c r="F3" s="2"/>
    </row>
    <row r="4" spans="1:6" ht="27.75" customHeight="1" thickBot="1" x14ac:dyDescent="0.8">
      <c r="A4" s="3"/>
      <c r="B4" s="51" t="s">
        <v>19</v>
      </c>
      <c r="C4" s="52"/>
      <c r="D4" s="53"/>
      <c r="F4" s="4"/>
    </row>
    <row r="5" spans="1:6" ht="18.600000000000001" thickTop="1" x14ac:dyDescent="0.35">
      <c r="A5" s="5"/>
      <c r="B5" s="8" t="s">
        <v>0</v>
      </c>
      <c r="C5" s="45" t="s">
        <v>17</v>
      </c>
      <c r="D5" s="9" t="s">
        <v>1</v>
      </c>
    </row>
    <row r="6" spans="1:6" ht="14.4" x14ac:dyDescent="0.3">
      <c r="B6" s="36">
        <v>2004</v>
      </c>
      <c r="C6" s="43">
        <v>72423.179999999993</v>
      </c>
      <c r="D6" s="37">
        <v>158379</v>
      </c>
    </row>
    <row r="7" spans="1:6" ht="14.4" x14ac:dyDescent="0.3">
      <c r="B7" s="36">
        <v>2005</v>
      </c>
      <c r="C7" s="43">
        <v>68826.009999999995</v>
      </c>
      <c r="D7" s="37">
        <v>134646</v>
      </c>
    </row>
    <row r="8" spans="1:6" ht="14.4" x14ac:dyDescent="0.3">
      <c r="B8" s="36">
        <v>2006</v>
      </c>
      <c r="C8" s="43">
        <v>87019.34</v>
      </c>
      <c r="D8" s="37">
        <v>174177</v>
      </c>
    </row>
    <row r="9" spans="1:6" ht="14.4" x14ac:dyDescent="0.3">
      <c r="B9" s="36">
        <v>2007</v>
      </c>
      <c r="C9" s="43">
        <v>90015.679999999993</v>
      </c>
      <c r="D9" s="37">
        <v>198837</v>
      </c>
    </row>
    <row r="10" spans="1:6" ht="14.4" x14ac:dyDescent="0.3">
      <c r="B10" s="36">
        <v>2008</v>
      </c>
      <c r="C10" s="43">
        <v>97819.11</v>
      </c>
      <c r="D10" s="37">
        <v>206674</v>
      </c>
    </row>
    <row r="11" spans="1:6" ht="14.4" x14ac:dyDescent="0.3">
      <c r="B11" s="36">
        <v>2009</v>
      </c>
      <c r="C11" s="43">
        <v>107004.98</v>
      </c>
      <c r="D11" s="37">
        <v>222335</v>
      </c>
    </row>
    <row r="12" spans="1:6" ht="14.4" x14ac:dyDescent="0.3">
      <c r="B12" s="36">
        <v>2010</v>
      </c>
      <c r="C12" s="43">
        <v>134564.06</v>
      </c>
      <c r="D12" s="37">
        <v>262034</v>
      </c>
    </row>
    <row r="13" spans="1:6" ht="14.4" x14ac:dyDescent="0.3">
      <c r="B13" s="36">
        <v>2011</v>
      </c>
      <c r="C13" s="43">
        <v>141987.09</v>
      </c>
      <c r="D13" s="37">
        <v>287525</v>
      </c>
    </row>
    <row r="14" spans="1:6" ht="14.4" x14ac:dyDescent="0.3">
      <c r="B14" s="36">
        <v>2012</v>
      </c>
      <c r="C14" s="43">
        <f>'2012'!C18</f>
        <v>175073.33999999997</v>
      </c>
      <c r="D14" s="37">
        <f>'2012'!D18</f>
        <v>318153</v>
      </c>
    </row>
    <row r="15" spans="1:6" ht="14.4" x14ac:dyDescent="0.3">
      <c r="B15" s="36">
        <v>2013</v>
      </c>
      <c r="C15" s="43">
        <f>'2013'!C18</f>
        <v>138697.06</v>
      </c>
      <c r="D15" s="38">
        <f>'2013'!D18</f>
        <v>336100</v>
      </c>
    </row>
    <row r="16" spans="1:6" ht="14.4" x14ac:dyDescent="0.3">
      <c r="B16" s="36">
        <v>2014</v>
      </c>
      <c r="C16" s="43">
        <f>'2014'!C18</f>
        <v>134590.63</v>
      </c>
      <c r="D16" s="38">
        <f>'2014'!D18</f>
        <v>350676</v>
      </c>
    </row>
    <row r="17" spans="1:5" ht="14.4" x14ac:dyDescent="0.3">
      <c r="B17" s="36">
        <v>2015</v>
      </c>
      <c r="C17" s="43">
        <f>'2015'!C18</f>
        <v>184459.96999999997</v>
      </c>
      <c r="D17" s="37">
        <f>'2015'!D18</f>
        <v>286855</v>
      </c>
    </row>
    <row r="18" spans="1:5" ht="14.4" x14ac:dyDescent="0.3">
      <c r="A18" s="42"/>
      <c r="B18" s="36">
        <v>2016</v>
      </c>
      <c r="C18" s="43">
        <f>'2016'!C18</f>
        <v>228437.10999999996</v>
      </c>
      <c r="D18" s="37">
        <f>'2017'!D18</f>
        <v>298306</v>
      </c>
      <c r="E18" s="42"/>
    </row>
    <row r="19" spans="1:5" ht="14.4" x14ac:dyDescent="0.3">
      <c r="B19" s="36">
        <v>2017</v>
      </c>
      <c r="C19" s="43">
        <f>'2017'!C18</f>
        <v>200738.95</v>
      </c>
      <c r="D19" s="37">
        <f>'2017'!D18</f>
        <v>298306</v>
      </c>
      <c r="E19" s="42"/>
    </row>
    <row r="20" spans="1:5" ht="14.4" x14ac:dyDescent="0.3">
      <c r="B20" s="36">
        <v>2018</v>
      </c>
      <c r="C20" s="43">
        <f>'2018'!C18</f>
        <v>248620.21000000002</v>
      </c>
      <c r="D20" s="37">
        <f>'2018'!D18</f>
        <v>282735</v>
      </c>
    </row>
    <row r="21" spans="1:5" ht="14.4" x14ac:dyDescent="0.3">
      <c r="B21" s="36">
        <v>2019</v>
      </c>
      <c r="C21" s="44">
        <f>'2019'!C18</f>
        <v>251575.49000000002</v>
      </c>
      <c r="D21" s="38">
        <f>'2019'!D18</f>
        <v>275055</v>
      </c>
      <c r="E21" s="42"/>
    </row>
    <row r="22" spans="1:5" ht="14.4" x14ac:dyDescent="0.3">
      <c r="B22" s="36">
        <v>2020</v>
      </c>
      <c r="C22" s="43">
        <f>'2020'!C18</f>
        <v>117913.63</v>
      </c>
      <c r="D22" s="37">
        <f>'2020'!D18</f>
        <v>120679</v>
      </c>
    </row>
    <row r="23" spans="1:5" ht="14.4" x14ac:dyDescent="0.3">
      <c r="B23" s="36">
        <v>2021</v>
      </c>
      <c r="C23" s="43">
        <f>'2021'!C18</f>
        <v>147901.91</v>
      </c>
      <c r="D23" s="37">
        <f>'2021'!D18</f>
        <v>148619</v>
      </c>
    </row>
    <row r="24" spans="1:5" ht="14.4" x14ac:dyDescent="0.3">
      <c r="B24" s="36">
        <v>2022</v>
      </c>
      <c r="C24" s="43">
        <v>210564.4</v>
      </c>
      <c r="D24" s="37">
        <v>233429</v>
      </c>
    </row>
    <row r="25" spans="1:5" ht="14.4" x14ac:dyDescent="0.3">
      <c r="B25" s="36">
        <v>2023</v>
      </c>
      <c r="C25" s="43">
        <f>'2023'!C18</f>
        <v>199383.88</v>
      </c>
      <c r="D25" s="37">
        <f>'2023'!D18</f>
        <v>246793</v>
      </c>
    </row>
    <row r="26" spans="1:5" ht="14.4" x14ac:dyDescent="0.3">
      <c r="B26" s="36">
        <v>2024</v>
      </c>
      <c r="C26" s="43">
        <f>'2024'!C18</f>
        <v>195195.72</v>
      </c>
      <c r="D26" s="37">
        <f>'2024'!D18</f>
        <v>231085</v>
      </c>
    </row>
    <row r="27" spans="1:5" ht="15" thickBot="1" x14ac:dyDescent="0.35">
      <c r="B27" s="39">
        <v>2025</v>
      </c>
      <c r="C27" s="40">
        <f>'2025'!C18</f>
        <v>204361.13</v>
      </c>
      <c r="D27" s="41">
        <f>'2025'!D18</f>
        <v>213616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51" t="s">
        <v>19</v>
      </c>
      <c r="C4" s="52"/>
      <c r="D4" s="53"/>
    </row>
    <row r="5" spans="1:4" ht="18.600000000000001" thickTop="1" x14ac:dyDescent="0.35">
      <c r="A5" s="5"/>
      <c r="B5" s="10" t="s">
        <v>2</v>
      </c>
      <c r="C5" s="11" t="s">
        <v>18</v>
      </c>
      <c r="D5" s="12" t="s">
        <v>3</v>
      </c>
    </row>
    <row r="6" spans="1:4" ht="15.6" x14ac:dyDescent="0.3">
      <c r="B6" s="18" t="s">
        <v>4</v>
      </c>
      <c r="C6" s="26">
        <v>18665.810000000001</v>
      </c>
      <c r="D6" s="27">
        <v>35395</v>
      </c>
    </row>
    <row r="7" spans="1:4" ht="15.6" x14ac:dyDescent="0.3">
      <c r="B7" s="13" t="s">
        <v>5</v>
      </c>
      <c r="C7" s="14">
        <v>17172.98</v>
      </c>
      <c r="D7" s="15">
        <v>42682</v>
      </c>
    </row>
    <row r="8" spans="1:4" ht="15.6" x14ac:dyDescent="0.3">
      <c r="B8" s="18" t="s">
        <v>6</v>
      </c>
      <c r="C8" s="26">
        <v>12674.6</v>
      </c>
      <c r="D8" s="27">
        <v>29803</v>
      </c>
    </row>
    <row r="9" spans="1:4" ht="15.6" x14ac:dyDescent="0.3">
      <c r="B9" s="13" t="s">
        <v>7</v>
      </c>
      <c r="C9" s="14">
        <v>9333</v>
      </c>
      <c r="D9" s="15">
        <v>20117</v>
      </c>
    </row>
    <row r="10" spans="1:4" ht="15.6" x14ac:dyDescent="0.3">
      <c r="B10" s="18" t="s">
        <v>8</v>
      </c>
      <c r="C10" s="26">
        <v>9187.27</v>
      </c>
      <c r="D10" s="27">
        <v>21389</v>
      </c>
    </row>
    <row r="11" spans="1:4" ht="15.6" x14ac:dyDescent="0.3">
      <c r="B11" s="13" t="s">
        <v>9</v>
      </c>
      <c r="C11" s="14">
        <v>9659.1200000000008</v>
      </c>
      <c r="D11" s="15">
        <v>23688</v>
      </c>
    </row>
    <row r="12" spans="1:4" ht="15.6" x14ac:dyDescent="0.3">
      <c r="B12" s="18" t="s">
        <v>10</v>
      </c>
      <c r="C12" s="26">
        <v>10227.92</v>
      </c>
      <c r="D12" s="27">
        <v>26534</v>
      </c>
    </row>
    <row r="13" spans="1:4" ht="15.6" x14ac:dyDescent="0.3">
      <c r="B13" s="13" t="s">
        <v>11</v>
      </c>
      <c r="C13" s="14">
        <v>11875.89</v>
      </c>
      <c r="D13" s="15">
        <v>32938</v>
      </c>
    </row>
    <row r="14" spans="1:4" ht="15.6" x14ac:dyDescent="0.3">
      <c r="B14" s="18" t="s">
        <v>12</v>
      </c>
      <c r="C14" s="26">
        <v>9102.1</v>
      </c>
      <c r="D14" s="27">
        <v>20198</v>
      </c>
    </row>
    <row r="15" spans="1:4" ht="15.6" x14ac:dyDescent="0.3">
      <c r="B15" s="13" t="s">
        <v>13</v>
      </c>
      <c r="C15" s="16">
        <v>7003.2</v>
      </c>
      <c r="D15" s="17">
        <v>20219</v>
      </c>
    </row>
    <row r="16" spans="1:4" ht="15.6" x14ac:dyDescent="0.3">
      <c r="B16" s="18" t="s">
        <v>14</v>
      </c>
      <c r="C16" s="19">
        <v>10065.6</v>
      </c>
      <c r="D16" s="20">
        <v>27205</v>
      </c>
    </row>
    <row r="17" spans="1:4" ht="15.6" x14ac:dyDescent="0.3">
      <c r="B17" s="13" t="s">
        <v>15</v>
      </c>
      <c r="C17" s="16">
        <v>13729.57</v>
      </c>
      <c r="D17" s="17">
        <v>35932</v>
      </c>
    </row>
    <row r="18" spans="1:4" ht="16.2" thickBot="1" x14ac:dyDescent="0.35">
      <c r="A18" s="25"/>
      <c r="B18" s="28" t="s">
        <v>16</v>
      </c>
      <c r="C18" s="22">
        <f>SUM(C6:C17)</f>
        <v>138697.06</v>
      </c>
      <c r="D18" s="24">
        <f>SUM(D6:D17)</f>
        <v>336100</v>
      </c>
    </row>
    <row r="19" spans="1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51" t="s">
        <v>19</v>
      </c>
      <c r="C4" s="52"/>
      <c r="D4" s="53"/>
    </row>
    <row r="5" spans="1:4" ht="18.600000000000001" thickTop="1" x14ac:dyDescent="0.35">
      <c r="A5" s="5"/>
      <c r="B5" s="10" t="s">
        <v>2</v>
      </c>
      <c r="C5" s="11" t="s">
        <v>18</v>
      </c>
      <c r="D5" s="12" t="s">
        <v>3</v>
      </c>
    </row>
    <row r="6" spans="1:4" ht="15.6" x14ac:dyDescent="0.3">
      <c r="B6" s="18" t="s">
        <v>4</v>
      </c>
      <c r="C6" s="26">
        <v>13706.41</v>
      </c>
      <c r="D6" s="27">
        <v>34889</v>
      </c>
    </row>
    <row r="7" spans="1:4" ht="15.6" x14ac:dyDescent="0.3">
      <c r="B7" s="13" t="s">
        <v>5</v>
      </c>
      <c r="C7" s="14">
        <v>17204.38</v>
      </c>
      <c r="D7" s="15">
        <v>45563</v>
      </c>
    </row>
    <row r="8" spans="1:4" ht="15.6" x14ac:dyDescent="0.3">
      <c r="B8" s="18" t="s">
        <v>6</v>
      </c>
      <c r="C8" s="26">
        <v>7129.02</v>
      </c>
      <c r="D8" s="27">
        <v>19024</v>
      </c>
    </row>
    <row r="9" spans="1:4" ht="15.6" x14ac:dyDescent="0.3">
      <c r="B9" s="13" t="s">
        <v>7</v>
      </c>
      <c r="C9" s="14">
        <v>12334.9</v>
      </c>
      <c r="D9" s="15">
        <v>32643</v>
      </c>
    </row>
    <row r="10" spans="1:4" ht="15.6" x14ac:dyDescent="0.3">
      <c r="B10" s="18" t="s">
        <v>8</v>
      </c>
      <c r="C10" s="26">
        <v>10351.780000000001</v>
      </c>
      <c r="D10" s="27">
        <v>27255</v>
      </c>
    </row>
    <row r="11" spans="1:4" ht="15.6" x14ac:dyDescent="0.3">
      <c r="B11" s="13" t="s">
        <v>9</v>
      </c>
      <c r="C11" s="14">
        <v>9251.2800000000007</v>
      </c>
      <c r="D11" s="15">
        <v>23671</v>
      </c>
    </row>
    <row r="12" spans="1:4" ht="15.6" x14ac:dyDescent="0.3">
      <c r="B12" s="18" t="s">
        <v>10</v>
      </c>
      <c r="C12" s="26">
        <v>9116</v>
      </c>
      <c r="D12" s="27">
        <v>22922</v>
      </c>
    </row>
    <row r="13" spans="1:4" ht="15.6" x14ac:dyDescent="0.3">
      <c r="B13" s="13" t="s">
        <v>11</v>
      </c>
      <c r="C13" s="14">
        <v>7667.53</v>
      </c>
      <c r="D13" s="15">
        <v>19118</v>
      </c>
    </row>
    <row r="14" spans="1:4" ht="15.6" x14ac:dyDescent="0.3">
      <c r="B14" s="18" t="s">
        <v>12</v>
      </c>
      <c r="C14" s="26">
        <v>8993.7800000000007</v>
      </c>
      <c r="D14" s="27">
        <v>22974</v>
      </c>
    </row>
    <row r="15" spans="1:4" ht="15.6" x14ac:dyDescent="0.3">
      <c r="B15" s="13" t="s">
        <v>13</v>
      </c>
      <c r="C15" s="16">
        <v>11187.41</v>
      </c>
      <c r="D15" s="17">
        <v>29379</v>
      </c>
    </row>
    <row r="16" spans="1:4" ht="15.6" x14ac:dyDescent="0.3">
      <c r="B16" s="18" t="s">
        <v>14</v>
      </c>
      <c r="C16" s="19">
        <v>13400.93</v>
      </c>
      <c r="D16" s="20">
        <v>38849</v>
      </c>
    </row>
    <row r="17" spans="1:4" ht="15.6" x14ac:dyDescent="0.3">
      <c r="B17" s="13" t="s">
        <v>15</v>
      </c>
      <c r="C17" s="16">
        <v>14247.21</v>
      </c>
      <c r="D17" s="17">
        <v>34389</v>
      </c>
    </row>
    <row r="18" spans="1:4" ht="18" customHeight="1" thickBot="1" x14ac:dyDescent="0.35">
      <c r="A18" s="25"/>
      <c r="B18" s="28" t="s">
        <v>16</v>
      </c>
      <c r="C18" s="22">
        <f>SUM(C6:C17)</f>
        <v>134590.63</v>
      </c>
      <c r="D18" s="24">
        <f>SUM(D6:D17)</f>
        <v>350676</v>
      </c>
    </row>
    <row r="19" spans="1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51" t="s">
        <v>19</v>
      </c>
      <c r="C4" s="52"/>
      <c r="D4" s="53"/>
    </row>
    <row r="5" spans="1:4" ht="18.600000000000001" thickTop="1" x14ac:dyDescent="0.35">
      <c r="A5" s="5"/>
      <c r="B5" s="10" t="s">
        <v>2</v>
      </c>
      <c r="C5" s="11" t="s">
        <v>18</v>
      </c>
      <c r="D5" s="12" t="s">
        <v>3</v>
      </c>
    </row>
    <row r="6" spans="1:4" ht="15.6" x14ac:dyDescent="0.3">
      <c r="B6" s="18" t="s">
        <v>4</v>
      </c>
      <c r="C6" s="26">
        <v>11678.46</v>
      </c>
      <c r="D6" s="27">
        <v>23338</v>
      </c>
    </row>
    <row r="7" spans="1:4" ht="15.6" x14ac:dyDescent="0.3">
      <c r="B7" s="13" t="s">
        <v>5</v>
      </c>
      <c r="C7" s="14">
        <v>12065.52</v>
      </c>
      <c r="D7" s="15">
        <v>23868</v>
      </c>
    </row>
    <row r="8" spans="1:4" ht="15.6" x14ac:dyDescent="0.3">
      <c r="B8" s="18" t="s">
        <v>6</v>
      </c>
      <c r="C8" s="26">
        <v>12065.52</v>
      </c>
      <c r="D8" s="27">
        <v>34816</v>
      </c>
    </row>
    <row r="9" spans="1:4" ht="15.6" x14ac:dyDescent="0.3">
      <c r="B9" s="13" t="s">
        <v>7</v>
      </c>
      <c r="C9" s="14">
        <v>22026.58</v>
      </c>
      <c r="D9" s="15">
        <v>33715</v>
      </c>
    </row>
    <row r="10" spans="1:4" ht="15.6" x14ac:dyDescent="0.3">
      <c r="B10" s="18" t="s">
        <v>8</v>
      </c>
      <c r="C10" s="26">
        <v>16316.82</v>
      </c>
      <c r="D10" s="27">
        <v>22333</v>
      </c>
    </row>
    <row r="11" spans="1:4" ht="15.6" x14ac:dyDescent="0.3">
      <c r="B11" s="13" t="s">
        <v>9</v>
      </c>
      <c r="C11" s="14">
        <v>16719.060000000001</v>
      </c>
      <c r="D11" s="15">
        <v>23219</v>
      </c>
    </row>
    <row r="12" spans="1:4" ht="15.6" x14ac:dyDescent="0.3">
      <c r="B12" s="18" t="s">
        <v>10</v>
      </c>
      <c r="C12" s="26">
        <v>13178.65</v>
      </c>
      <c r="D12" s="27">
        <v>17495</v>
      </c>
    </row>
    <row r="13" spans="1:4" ht="15.6" x14ac:dyDescent="0.3">
      <c r="B13" s="13" t="s">
        <v>11</v>
      </c>
      <c r="C13" s="14">
        <v>12120.99</v>
      </c>
      <c r="D13" s="15">
        <v>14943</v>
      </c>
    </row>
    <row r="14" spans="1:4" ht="15.6" x14ac:dyDescent="0.3">
      <c r="B14" s="18" t="s">
        <v>12</v>
      </c>
      <c r="C14" s="26">
        <v>14050.67</v>
      </c>
      <c r="D14" s="27">
        <v>18662</v>
      </c>
    </row>
    <row r="15" spans="1:4" ht="15.6" x14ac:dyDescent="0.3">
      <c r="B15" s="13" t="s">
        <v>13</v>
      </c>
      <c r="C15" s="16">
        <v>15493.93</v>
      </c>
      <c r="D15" s="17">
        <v>21067</v>
      </c>
    </row>
    <row r="16" spans="1:4" ht="15.6" x14ac:dyDescent="0.3">
      <c r="B16" s="18" t="s">
        <v>14</v>
      </c>
      <c r="C16" s="19">
        <v>19574.240000000002</v>
      </c>
      <c r="D16" s="20">
        <v>26928</v>
      </c>
    </row>
    <row r="17" spans="1:4" ht="15.6" x14ac:dyDescent="0.3">
      <c r="B17" s="13" t="s">
        <v>15</v>
      </c>
      <c r="C17" s="16">
        <v>19169.53</v>
      </c>
      <c r="D17" s="17">
        <v>26471</v>
      </c>
    </row>
    <row r="18" spans="1:4" ht="16.2" thickBot="1" x14ac:dyDescent="0.35">
      <c r="A18" s="25"/>
      <c r="B18" s="28" t="s">
        <v>16</v>
      </c>
      <c r="C18" s="22">
        <f>SUM(C6:C17)</f>
        <v>184459.96999999997</v>
      </c>
      <c r="D18" s="24">
        <f>SUM(D6:D17)</f>
        <v>286855</v>
      </c>
    </row>
    <row r="19" spans="1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3.25" customHeight="1" thickBot="1" x14ac:dyDescent="0.8">
      <c r="A4" s="3"/>
      <c r="B4" s="51" t="s">
        <v>19</v>
      </c>
      <c r="C4" s="52"/>
      <c r="D4" s="53"/>
    </row>
    <row r="5" spans="1:4" ht="18.600000000000001" thickTop="1" x14ac:dyDescent="0.35">
      <c r="A5" s="5"/>
      <c r="B5" s="10" t="s">
        <v>2</v>
      </c>
      <c r="C5" s="11" t="s">
        <v>18</v>
      </c>
      <c r="D5" s="12" t="s">
        <v>3</v>
      </c>
    </row>
    <row r="6" spans="1:4" ht="15.6" x14ac:dyDescent="0.3">
      <c r="B6" s="18" t="s">
        <v>4</v>
      </c>
      <c r="C6" s="26">
        <v>12553.19</v>
      </c>
      <c r="D6" s="27">
        <v>15360</v>
      </c>
    </row>
    <row r="7" spans="1:4" ht="15.6" x14ac:dyDescent="0.3">
      <c r="B7" s="13" t="s">
        <v>5</v>
      </c>
      <c r="C7" s="14">
        <v>18978.12</v>
      </c>
      <c r="D7" s="15">
        <v>24675</v>
      </c>
    </row>
    <row r="8" spans="1:4" ht="15.6" x14ac:dyDescent="0.3">
      <c r="B8" s="18" t="s">
        <v>6</v>
      </c>
      <c r="C8" s="26">
        <v>26201.77</v>
      </c>
      <c r="D8" s="27">
        <v>34682</v>
      </c>
    </row>
    <row r="9" spans="1:4" ht="15.6" x14ac:dyDescent="0.3">
      <c r="B9" s="13" t="s">
        <v>7</v>
      </c>
      <c r="C9" s="14">
        <v>27207.31</v>
      </c>
      <c r="D9" s="15">
        <v>37341</v>
      </c>
    </row>
    <row r="10" spans="1:4" ht="15.6" x14ac:dyDescent="0.3">
      <c r="B10" s="18" t="s">
        <v>8</v>
      </c>
      <c r="C10" s="26">
        <v>20104.25</v>
      </c>
      <c r="D10" s="27">
        <v>29560</v>
      </c>
    </row>
    <row r="11" spans="1:4" ht="15.6" x14ac:dyDescent="0.3">
      <c r="B11" s="13" t="s">
        <v>9</v>
      </c>
      <c r="C11" s="14">
        <v>17091.22</v>
      </c>
      <c r="D11" s="15">
        <v>25225</v>
      </c>
    </row>
    <row r="12" spans="1:4" ht="15.6" x14ac:dyDescent="0.3">
      <c r="B12" s="18" t="s">
        <v>10</v>
      </c>
      <c r="C12" s="26">
        <v>21438.07</v>
      </c>
      <c r="D12" s="27">
        <v>31905</v>
      </c>
    </row>
    <row r="13" spans="1:4" ht="15.6" x14ac:dyDescent="0.3">
      <c r="B13" s="13" t="s">
        <v>11</v>
      </c>
      <c r="C13" s="14">
        <v>19864.939999999999</v>
      </c>
      <c r="D13" s="15">
        <v>29810</v>
      </c>
    </row>
    <row r="14" spans="1:4" ht="15.6" x14ac:dyDescent="0.3">
      <c r="B14" s="18" t="s">
        <v>12</v>
      </c>
      <c r="C14" s="26">
        <v>18800.77</v>
      </c>
      <c r="D14" s="27">
        <v>27101</v>
      </c>
    </row>
    <row r="15" spans="1:4" ht="15.6" x14ac:dyDescent="0.3">
      <c r="B15" s="13" t="s">
        <v>13</v>
      </c>
      <c r="C15" s="16">
        <v>16475.39</v>
      </c>
      <c r="D15" s="17">
        <v>24606</v>
      </c>
    </row>
    <row r="16" spans="1:4" ht="15.6" x14ac:dyDescent="0.3">
      <c r="B16" s="18" t="s">
        <v>14</v>
      </c>
      <c r="C16" s="19">
        <v>13333.74</v>
      </c>
      <c r="D16" s="20">
        <v>19400</v>
      </c>
    </row>
    <row r="17" spans="1:4" ht="15.6" x14ac:dyDescent="0.3">
      <c r="B17" s="13" t="s">
        <v>15</v>
      </c>
      <c r="C17" s="16">
        <v>16388.34</v>
      </c>
      <c r="D17" s="17">
        <v>28120</v>
      </c>
    </row>
    <row r="18" spans="1:4" ht="16.2" thickBot="1" x14ac:dyDescent="0.35">
      <c r="A18" s="25"/>
      <c r="B18" s="21" t="s">
        <v>16</v>
      </c>
      <c r="C18" s="22">
        <f>SUM(C6:C17)</f>
        <v>228437.10999999996</v>
      </c>
      <c r="D18" s="23">
        <f>SUM(D6:D17)</f>
        <v>327785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/>
  </sheetViews>
  <sheetFormatPr defaultColWidth="9.109375"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3.25" customHeight="1" thickBot="1" x14ac:dyDescent="0.8">
      <c r="A4" s="3"/>
      <c r="B4" s="51" t="s">
        <v>19</v>
      </c>
      <c r="C4" s="52"/>
      <c r="D4" s="53"/>
    </row>
    <row r="5" spans="1:4" ht="18.600000000000001" thickTop="1" x14ac:dyDescent="0.35">
      <c r="A5" s="5"/>
      <c r="B5" s="10" t="s">
        <v>2</v>
      </c>
      <c r="C5" s="11" t="s">
        <v>18</v>
      </c>
      <c r="D5" s="12" t="s">
        <v>3</v>
      </c>
    </row>
    <row r="6" spans="1:4" ht="15.6" x14ac:dyDescent="0.3">
      <c r="B6" s="18" t="s">
        <v>4</v>
      </c>
      <c r="C6" s="26">
        <v>11196.66</v>
      </c>
      <c r="D6" s="27">
        <v>17823</v>
      </c>
    </row>
    <row r="7" spans="1:4" ht="15.6" x14ac:dyDescent="0.3">
      <c r="B7" s="13" t="s">
        <v>5</v>
      </c>
      <c r="C7" s="14">
        <v>17506.72</v>
      </c>
      <c r="D7" s="15">
        <v>28287</v>
      </c>
    </row>
    <row r="8" spans="1:4" ht="15.6" x14ac:dyDescent="0.3">
      <c r="B8" s="18" t="s">
        <v>6</v>
      </c>
      <c r="C8" s="26">
        <v>23744.95</v>
      </c>
      <c r="D8" s="27">
        <v>36501</v>
      </c>
    </row>
    <row r="9" spans="1:4" ht="15.6" x14ac:dyDescent="0.3">
      <c r="B9" s="13" t="s">
        <v>7</v>
      </c>
      <c r="C9" s="14">
        <v>21175.14</v>
      </c>
      <c r="D9" s="15">
        <v>34645</v>
      </c>
    </row>
    <row r="10" spans="1:4" ht="15.6" x14ac:dyDescent="0.3">
      <c r="B10" s="18" t="s">
        <v>8</v>
      </c>
      <c r="C10" s="26">
        <v>17374.3</v>
      </c>
      <c r="D10" s="27">
        <v>23784</v>
      </c>
    </row>
    <row r="11" spans="1:4" ht="15.6" x14ac:dyDescent="0.3">
      <c r="B11" s="13" t="s">
        <v>9</v>
      </c>
      <c r="C11" s="14">
        <v>14467.59</v>
      </c>
      <c r="D11" s="15">
        <v>19691</v>
      </c>
    </row>
    <row r="12" spans="1:4" ht="15.6" x14ac:dyDescent="0.3">
      <c r="B12" s="18" t="s">
        <v>10</v>
      </c>
      <c r="C12" s="26">
        <v>15497.92</v>
      </c>
      <c r="D12" s="27">
        <v>22230</v>
      </c>
    </row>
    <row r="13" spans="1:4" ht="15.6" x14ac:dyDescent="0.3">
      <c r="B13" s="13" t="s">
        <v>11</v>
      </c>
      <c r="C13" s="14">
        <v>17650.28</v>
      </c>
      <c r="D13" s="15">
        <v>24585</v>
      </c>
    </row>
    <row r="14" spans="1:4" ht="15.6" x14ac:dyDescent="0.3">
      <c r="B14" s="18" t="s">
        <v>12</v>
      </c>
      <c r="C14" s="26">
        <v>16446.89</v>
      </c>
      <c r="D14" s="27">
        <v>24837</v>
      </c>
    </row>
    <row r="15" spans="1:4" ht="15.6" x14ac:dyDescent="0.3">
      <c r="B15" s="13" t="s">
        <v>13</v>
      </c>
      <c r="C15" s="16">
        <v>15446.89</v>
      </c>
      <c r="D15" s="17">
        <v>22931</v>
      </c>
    </row>
    <row r="16" spans="1:4" ht="15.6" x14ac:dyDescent="0.3">
      <c r="B16" s="18" t="s">
        <v>14</v>
      </c>
      <c r="C16" s="19">
        <v>12951.9</v>
      </c>
      <c r="D16" s="20">
        <v>18406</v>
      </c>
    </row>
    <row r="17" spans="1:4" ht="15.6" x14ac:dyDescent="0.3">
      <c r="B17" s="13" t="s">
        <v>15</v>
      </c>
      <c r="C17" s="16">
        <v>17279.71</v>
      </c>
      <c r="D17" s="17">
        <v>24586</v>
      </c>
    </row>
    <row r="18" spans="1:4" ht="16.2" thickBot="1" x14ac:dyDescent="0.35">
      <c r="A18" s="25"/>
      <c r="B18" s="21" t="s">
        <v>16</v>
      </c>
      <c r="C18" s="22">
        <f>SUM(C6:C17)</f>
        <v>200738.95</v>
      </c>
      <c r="D18" s="24">
        <f>SUM(D6:D17)</f>
        <v>298306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E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5" ht="15" thickBot="1" x14ac:dyDescent="0.35"/>
    <row r="4" spans="1:5" ht="22.5" customHeight="1" thickBot="1" x14ac:dyDescent="0.35">
      <c r="B4" s="51" t="s">
        <v>19</v>
      </c>
      <c r="C4" s="52"/>
      <c r="D4" s="53"/>
    </row>
    <row r="5" spans="1:5" ht="18.600000000000001" thickTop="1" x14ac:dyDescent="0.35">
      <c r="A5" s="7"/>
      <c r="B5" s="10" t="s">
        <v>2</v>
      </c>
      <c r="C5" s="11" t="s">
        <v>18</v>
      </c>
      <c r="D5" s="12" t="s">
        <v>3</v>
      </c>
    </row>
    <row r="6" spans="1:5" ht="15.6" x14ac:dyDescent="0.3">
      <c r="B6" s="18" t="s">
        <v>4</v>
      </c>
      <c r="C6" s="19">
        <v>13772.3</v>
      </c>
      <c r="D6" s="20">
        <v>15310</v>
      </c>
    </row>
    <row r="7" spans="1:5" ht="15.6" x14ac:dyDescent="0.3">
      <c r="B7" s="13" t="s">
        <v>5</v>
      </c>
      <c r="C7" s="14">
        <v>18874.099999999999</v>
      </c>
      <c r="D7" s="15">
        <v>23132</v>
      </c>
    </row>
    <row r="8" spans="1:5" ht="15.6" x14ac:dyDescent="0.3">
      <c r="B8" s="18" t="s">
        <v>6</v>
      </c>
      <c r="C8" s="19">
        <v>25653.98</v>
      </c>
      <c r="D8" s="20">
        <v>32729</v>
      </c>
    </row>
    <row r="9" spans="1:5" ht="15.6" x14ac:dyDescent="0.3">
      <c r="B9" s="13" t="s">
        <v>7</v>
      </c>
      <c r="C9" s="14">
        <v>26104.12</v>
      </c>
      <c r="D9" s="15">
        <v>32600</v>
      </c>
    </row>
    <row r="10" spans="1:5" ht="15.6" x14ac:dyDescent="0.3">
      <c r="B10" s="18" t="s">
        <v>8</v>
      </c>
      <c r="C10" s="19">
        <v>17183.71</v>
      </c>
      <c r="D10" s="20">
        <v>19665</v>
      </c>
    </row>
    <row r="11" spans="1:5" ht="15.6" x14ac:dyDescent="0.3">
      <c r="B11" s="13" t="s">
        <v>9</v>
      </c>
      <c r="C11" s="14">
        <v>21907.62</v>
      </c>
      <c r="D11" s="15">
        <v>21683</v>
      </c>
    </row>
    <row r="12" spans="1:5" ht="15.6" x14ac:dyDescent="0.3">
      <c r="B12" s="18" t="s">
        <v>10</v>
      </c>
      <c r="C12" s="19">
        <v>22722.57</v>
      </c>
      <c r="D12" s="20">
        <v>23629</v>
      </c>
    </row>
    <row r="13" spans="1:5" ht="15.6" x14ac:dyDescent="0.3">
      <c r="B13" s="13" t="s">
        <v>11</v>
      </c>
      <c r="C13" s="14">
        <v>23900.45</v>
      </c>
      <c r="D13" s="15">
        <v>26434</v>
      </c>
    </row>
    <row r="14" spans="1:5" ht="15.6" x14ac:dyDescent="0.3">
      <c r="B14" s="18" t="s">
        <v>12</v>
      </c>
      <c r="C14" s="19">
        <v>20326.59</v>
      </c>
      <c r="D14" s="20">
        <v>20813</v>
      </c>
    </row>
    <row r="15" spans="1:5" ht="15.6" x14ac:dyDescent="0.3">
      <c r="A15" s="29"/>
      <c r="B15" s="31" t="s">
        <v>13</v>
      </c>
      <c r="C15" s="14">
        <v>15289.84</v>
      </c>
      <c r="D15" s="32">
        <v>15007</v>
      </c>
      <c r="E15" s="30"/>
    </row>
    <row r="16" spans="1:5" ht="15.6" x14ac:dyDescent="0.3">
      <c r="B16" s="18" t="s">
        <v>14</v>
      </c>
      <c r="C16" s="26">
        <v>21606.79</v>
      </c>
      <c r="D16" s="27">
        <v>25741</v>
      </c>
    </row>
    <row r="17" spans="2:4" ht="15.6" x14ac:dyDescent="0.3">
      <c r="B17" s="13" t="s">
        <v>15</v>
      </c>
      <c r="C17" s="16">
        <v>21278.14</v>
      </c>
      <c r="D17" s="17">
        <f>23759+2233</f>
        <v>25992</v>
      </c>
    </row>
    <row r="18" spans="2:4" ht="16.2" thickBot="1" x14ac:dyDescent="0.35">
      <c r="B18" s="21" t="s">
        <v>16</v>
      </c>
      <c r="C18" s="22">
        <f>SUM(C6:C17)</f>
        <v>248620.21000000002</v>
      </c>
      <c r="D18" s="24">
        <f>SUM(D6:D17)</f>
        <v>282735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E18"/>
  <sheetViews>
    <sheetView workbookViewId="0">
      <selection activeCell="D11" sqref="D11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5" ht="15" thickBot="1" x14ac:dyDescent="0.35"/>
    <row r="4" spans="1:5" ht="22.5" customHeight="1" thickBot="1" x14ac:dyDescent="0.35">
      <c r="B4" s="51" t="s">
        <v>19</v>
      </c>
      <c r="C4" s="52"/>
      <c r="D4" s="53"/>
    </row>
    <row r="5" spans="1:5" ht="18.600000000000001" thickTop="1" x14ac:dyDescent="0.35">
      <c r="A5" s="7"/>
      <c r="B5" s="10" t="s">
        <v>2</v>
      </c>
      <c r="C5" s="11" t="s">
        <v>18</v>
      </c>
      <c r="D5" s="12" t="s">
        <v>3</v>
      </c>
    </row>
    <row r="6" spans="1:5" ht="15.6" x14ac:dyDescent="0.3">
      <c r="B6" s="18" t="s">
        <v>4</v>
      </c>
      <c r="C6" s="19">
        <v>14505.45</v>
      </c>
      <c r="D6" s="20">
        <f>14202+1070</f>
        <v>15272</v>
      </c>
    </row>
    <row r="7" spans="1:5" ht="15.6" x14ac:dyDescent="0.3">
      <c r="B7" s="13" t="s">
        <v>5</v>
      </c>
      <c r="C7" s="14">
        <v>29631.66</v>
      </c>
      <c r="D7" s="15">
        <f>31318+2290</f>
        <v>33608</v>
      </c>
    </row>
    <row r="8" spans="1:5" ht="15.6" x14ac:dyDescent="0.3">
      <c r="B8" s="18" t="s">
        <v>6</v>
      </c>
      <c r="C8" s="19">
        <v>27061.919999999998</v>
      </c>
      <c r="D8" s="20">
        <f>2862+25997</f>
        <v>28859</v>
      </c>
    </row>
    <row r="9" spans="1:5" ht="15.6" x14ac:dyDescent="0.3">
      <c r="B9" s="13" t="s">
        <v>7</v>
      </c>
      <c r="C9" s="14">
        <v>18583.84</v>
      </c>
      <c r="D9" s="15">
        <f>2051+17484</f>
        <v>19535</v>
      </c>
    </row>
    <row r="10" spans="1:5" ht="15.6" x14ac:dyDescent="0.3">
      <c r="B10" s="18" t="s">
        <v>8</v>
      </c>
      <c r="C10" s="19">
        <v>22389.48</v>
      </c>
      <c r="D10" s="20">
        <f>2840+21962</f>
        <v>24802</v>
      </c>
    </row>
    <row r="11" spans="1:5" ht="15.6" x14ac:dyDescent="0.3">
      <c r="B11" s="13" t="s">
        <v>9</v>
      </c>
      <c r="C11" s="14">
        <v>20084.78</v>
      </c>
      <c r="D11" s="15">
        <f>2582+19662</f>
        <v>22244</v>
      </c>
    </row>
    <row r="12" spans="1:5" ht="15.6" x14ac:dyDescent="0.3">
      <c r="B12" s="18" t="s">
        <v>10</v>
      </c>
      <c r="C12" s="19">
        <v>20154.099999999999</v>
      </c>
      <c r="D12" s="20">
        <f>2383+20218</f>
        <v>22601</v>
      </c>
    </row>
    <row r="13" spans="1:5" ht="15.6" x14ac:dyDescent="0.3">
      <c r="B13" s="13" t="s">
        <v>11</v>
      </c>
      <c r="C13" s="14">
        <v>19188.7</v>
      </c>
      <c r="D13" s="15">
        <f>2143+18483</f>
        <v>20626</v>
      </c>
    </row>
    <row r="14" spans="1:5" ht="15.6" x14ac:dyDescent="0.3">
      <c r="B14" s="18" t="s">
        <v>12</v>
      </c>
      <c r="C14" s="19">
        <v>17102.400000000001</v>
      </c>
      <c r="D14" s="20">
        <f>16045+1851</f>
        <v>17896</v>
      </c>
    </row>
    <row r="15" spans="1:5" ht="15.6" x14ac:dyDescent="0.3">
      <c r="A15" s="29"/>
      <c r="B15" s="31" t="s">
        <v>13</v>
      </c>
      <c r="C15" s="14">
        <v>17955.46</v>
      </c>
      <c r="D15" s="32">
        <f>16856+2069</f>
        <v>18925</v>
      </c>
      <c r="E15" s="30"/>
    </row>
    <row r="16" spans="1:5" ht="15.6" x14ac:dyDescent="0.3">
      <c r="B16" s="18" t="s">
        <v>14</v>
      </c>
      <c r="C16" s="26">
        <v>22049.26</v>
      </c>
      <c r="D16" s="27">
        <f>21625+2684</f>
        <v>24309</v>
      </c>
    </row>
    <row r="17" spans="2:4" ht="15.6" x14ac:dyDescent="0.3">
      <c r="B17" s="13" t="s">
        <v>15</v>
      </c>
      <c r="C17" s="16">
        <v>22868.44</v>
      </c>
      <c r="D17" s="17">
        <f>23743+2635</f>
        <v>26378</v>
      </c>
    </row>
    <row r="18" spans="2:4" ht="16.2" thickBot="1" x14ac:dyDescent="0.35">
      <c r="B18" s="21" t="s">
        <v>16</v>
      </c>
      <c r="C18" s="22">
        <f>SUM(C6:C17)</f>
        <v>251575.49000000002</v>
      </c>
      <c r="D18" s="24">
        <f>SUM(D6:D17)</f>
        <v>275055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D18"/>
  <sheetViews>
    <sheetView workbookViewId="0">
      <selection activeCell="C24" sqref="C24"/>
    </sheetView>
  </sheetViews>
  <sheetFormatPr defaultRowHeight="14.4" x14ac:dyDescent="0.3"/>
  <cols>
    <col min="1" max="1" width="19.44140625" customWidth="1"/>
    <col min="2" max="2" width="24.33203125" customWidth="1"/>
    <col min="3" max="3" width="24.6640625" customWidth="1"/>
    <col min="4" max="4" width="26.44140625" bestFit="1" customWidth="1"/>
  </cols>
  <sheetData>
    <row r="3" spans="1:4" ht="15" thickBot="1" x14ac:dyDescent="0.35"/>
    <row r="4" spans="1:4" ht="21.6" thickBot="1" x14ac:dyDescent="0.35">
      <c r="B4" s="51" t="s">
        <v>19</v>
      </c>
      <c r="C4" s="52"/>
      <c r="D4" s="53"/>
    </row>
    <row r="5" spans="1:4" ht="18.600000000000001" thickTop="1" x14ac:dyDescent="0.35">
      <c r="A5" s="7"/>
      <c r="B5" s="10" t="s">
        <v>2</v>
      </c>
      <c r="C5" s="11" t="s">
        <v>18</v>
      </c>
      <c r="D5" s="12" t="s">
        <v>3</v>
      </c>
    </row>
    <row r="6" spans="1:4" ht="15.6" x14ac:dyDescent="0.3">
      <c r="B6" s="18" t="s">
        <v>4</v>
      </c>
      <c r="C6" s="19">
        <v>13207.72</v>
      </c>
      <c r="D6" s="20">
        <f>13724+1219</f>
        <v>14943</v>
      </c>
    </row>
    <row r="7" spans="1:4" ht="15.6" x14ac:dyDescent="0.3">
      <c r="B7" s="13" t="s">
        <v>5</v>
      </c>
      <c r="C7" s="14">
        <v>14964.8</v>
      </c>
      <c r="D7" s="15">
        <f>17173+1002</f>
        <v>18175</v>
      </c>
    </row>
    <row r="8" spans="1:4" ht="15.6" x14ac:dyDescent="0.3">
      <c r="B8" s="18" t="s">
        <v>6</v>
      </c>
      <c r="C8" s="19">
        <v>15371.15</v>
      </c>
      <c r="D8" s="20">
        <f>16379+1541</f>
        <v>17920</v>
      </c>
    </row>
    <row r="9" spans="1:4" ht="15.6" x14ac:dyDescent="0.3">
      <c r="B9" s="13" t="s">
        <v>7</v>
      </c>
      <c r="C9" s="14">
        <v>9857.91</v>
      </c>
      <c r="D9" s="15">
        <f>7336+1236</f>
        <v>8572</v>
      </c>
    </row>
    <row r="10" spans="1:4" ht="15.6" x14ac:dyDescent="0.3">
      <c r="B10" s="18" t="s">
        <v>8</v>
      </c>
      <c r="C10" s="19">
        <v>8970.7199999999993</v>
      </c>
      <c r="D10" s="20">
        <f>6593+1246</f>
        <v>7839</v>
      </c>
    </row>
    <row r="11" spans="1:4" ht="15.6" x14ac:dyDescent="0.3">
      <c r="B11" s="13" t="s">
        <v>9</v>
      </c>
      <c r="C11" s="14">
        <v>8106.91</v>
      </c>
      <c r="D11" s="15">
        <f>5844+996</f>
        <v>6840</v>
      </c>
    </row>
    <row r="12" spans="1:4" ht="15.6" x14ac:dyDescent="0.3">
      <c r="B12" s="18" t="s">
        <v>10</v>
      </c>
      <c r="C12" s="26">
        <v>8479.6200000000008</v>
      </c>
      <c r="D12" s="20">
        <f>6418+907</f>
        <v>7325</v>
      </c>
    </row>
    <row r="13" spans="1:4" ht="15.6" x14ac:dyDescent="0.3">
      <c r="B13" s="13" t="s">
        <v>11</v>
      </c>
      <c r="C13" s="14">
        <v>9228.69</v>
      </c>
      <c r="D13" s="15">
        <f>7380+1179</f>
        <v>8559</v>
      </c>
    </row>
    <row r="14" spans="1:4" ht="15.6" x14ac:dyDescent="0.3">
      <c r="B14" s="18" t="s">
        <v>12</v>
      </c>
      <c r="C14" s="19">
        <v>8975.64</v>
      </c>
      <c r="D14" s="20">
        <f>7069+964</f>
        <v>8033</v>
      </c>
    </row>
    <row r="15" spans="1:4" ht="15.6" x14ac:dyDescent="0.3">
      <c r="A15" s="29"/>
      <c r="B15" s="31" t="s">
        <v>13</v>
      </c>
      <c r="C15" s="14">
        <v>8250.19</v>
      </c>
      <c r="D15" s="15">
        <f>6832+952</f>
        <v>7784</v>
      </c>
    </row>
    <row r="16" spans="1:4" ht="15.6" x14ac:dyDescent="0.3">
      <c r="B16" s="18" t="s">
        <v>14</v>
      </c>
      <c r="C16" s="26">
        <v>4406.03</v>
      </c>
      <c r="D16" s="27">
        <f>3951+469</f>
        <v>4420</v>
      </c>
    </row>
    <row r="17" spans="2:4" ht="15.6" x14ac:dyDescent="0.3">
      <c r="B17" s="13" t="s">
        <v>15</v>
      </c>
      <c r="C17" s="16">
        <v>8094.25</v>
      </c>
      <c r="D17" s="17">
        <f>9456+813</f>
        <v>10269</v>
      </c>
    </row>
    <row r="18" spans="2:4" ht="16.2" thickBot="1" x14ac:dyDescent="0.35">
      <c r="B18" s="21" t="s">
        <v>16</v>
      </c>
      <c r="C18" s="22">
        <f>SUM(C6:C17)</f>
        <v>117913.63</v>
      </c>
      <c r="D18" s="24">
        <f>SUM(D6:D17)</f>
        <v>120679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2026-01-20T02:21:48Z</dcterms:modified>
</cp:coreProperties>
</file>