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C6E3CE2B-756B-4976-AD5B-BAC8B4557C93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2017" sheetId="7" r:id="rId1"/>
    <sheet name="2018" sheetId="8" r:id="rId2"/>
    <sheet name="2019" sheetId="9" r:id="rId3"/>
    <sheet name="2020" sheetId="10" r:id="rId4"/>
    <sheet name="2021" sheetId="11" r:id="rId5"/>
    <sheet name="2022" sheetId="12" r:id="rId6"/>
    <sheet name="2023" sheetId="13" r:id="rId7"/>
    <sheet name="2024" sheetId="14" r:id="rId8"/>
    <sheet name="2025" sheetId="15" r:id="rId9"/>
    <sheet name="2026" sheetId="16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14" i="1"/>
  <c r="G17" i="16"/>
  <c r="F17" i="16"/>
  <c r="D13" i="1"/>
  <c r="C13" i="1"/>
  <c r="F17" i="15"/>
  <c r="G17" i="15"/>
  <c r="G13" i="14"/>
  <c r="G12" i="14"/>
  <c r="G11" i="14"/>
  <c r="G10" i="14"/>
  <c r="G8" i="14"/>
  <c r="G7" i="14"/>
  <c r="G6" i="14"/>
  <c r="G9" i="14"/>
  <c r="C12" i="1"/>
  <c r="G5" i="14"/>
  <c r="F17" i="14"/>
  <c r="G16" i="13"/>
  <c r="G15" i="13"/>
  <c r="G14" i="13"/>
  <c r="G13" i="13"/>
  <c r="G11" i="13"/>
  <c r="G12" i="13"/>
  <c r="G10" i="13"/>
  <c r="G9" i="13"/>
  <c r="G8" i="13"/>
  <c r="G7" i="13"/>
  <c r="G13" i="12"/>
  <c r="G14" i="12"/>
  <c r="G15" i="12"/>
  <c r="G16" i="12"/>
  <c r="G5" i="13"/>
  <c r="G6" i="13"/>
  <c r="F17" i="13"/>
  <c r="G12" i="12"/>
  <c r="G11" i="12"/>
  <c r="G17" i="14" l="1"/>
  <c r="G17" i="13"/>
  <c r="D12" i="1" s="1"/>
  <c r="G9" i="12"/>
  <c r="G8" i="12"/>
  <c r="G10" i="12"/>
  <c r="G5" i="12"/>
  <c r="G6" i="12"/>
  <c r="G7" i="12"/>
  <c r="D15" i="11" l="1"/>
  <c r="D16" i="11"/>
  <c r="D17" i="11"/>
  <c r="F17" i="12"/>
  <c r="G17" i="12"/>
  <c r="D11" i="11" l="1"/>
  <c r="D12" i="11"/>
  <c r="D13" i="11"/>
  <c r="D14" i="11"/>
  <c r="D10" i="11"/>
  <c r="D9" i="11"/>
  <c r="D8" i="11"/>
  <c r="D7" i="11"/>
  <c r="D6" i="11"/>
  <c r="C17" i="10"/>
  <c r="D17" i="10"/>
  <c r="D16" i="10"/>
  <c r="D15" i="10"/>
  <c r="D14" i="10"/>
  <c r="D13" i="10"/>
  <c r="D12" i="10"/>
  <c r="C18" i="11"/>
  <c r="C10" i="1" s="1"/>
  <c r="D18" i="11" l="1"/>
  <c r="D10" i="1" s="1"/>
  <c r="D10" i="10"/>
  <c r="D11" i="10"/>
  <c r="D9" i="10" l="1"/>
  <c r="D8" i="10" l="1"/>
  <c r="D6" i="10"/>
  <c r="D7" i="10"/>
  <c r="C18" i="10"/>
  <c r="C9" i="1" s="1"/>
  <c r="D18" i="10" l="1"/>
  <c r="D9" i="1" s="1"/>
  <c r="D17" i="9"/>
  <c r="D15" i="9"/>
  <c r="D16" i="9"/>
  <c r="D14" i="9"/>
  <c r="D11" i="9"/>
  <c r="D13" i="9"/>
  <c r="D12" i="9"/>
  <c r="D10" i="9"/>
  <c r="D9" i="9"/>
  <c r="D8" i="9"/>
  <c r="D7" i="9"/>
  <c r="D18" i="9" l="1"/>
  <c r="D8" i="1" s="1"/>
  <c r="C18" i="9"/>
  <c r="C8" i="1" s="1"/>
  <c r="D12" i="8" l="1"/>
  <c r="C18" i="8"/>
  <c r="D13" i="8"/>
  <c r="D18" i="7"/>
  <c r="C18" i="7"/>
  <c r="D18" i="8" l="1"/>
</calcChain>
</file>

<file path=xl/sharedStrings.xml><?xml version="1.0" encoding="utf-8"?>
<sst xmlns="http://schemas.openxmlformats.org/spreadsheetml/2006/main" count="190" uniqueCount="33">
  <si>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</si>
  <si>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</si>
  <si>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</si>
  <si>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</si>
  <si>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</si>
  <si>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</si>
  <si>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</si>
  <si>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</si>
  <si>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</si>
  <si>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</si>
  <si>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</si>
  <si>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</si>
  <si>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</si>
  <si>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</si>
  <si>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</si>
  <si>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</si>
  <si>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</si>
  <si>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</si>
  <si>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</si>
  <si>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Bloco A - EBSERH</t>
  </si>
  <si>
    <t>Bloco A - EBSERH LANEIRA</t>
  </si>
  <si>
    <t>Jul/2024</t>
  </si>
  <si>
    <t>Ago/2025</t>
  </si>
  <si>
    <t>Set/2025</t>
  </si>
  <si>
    <t>Out/2024</t>
  </si>
  <si>
    <t>Nov/2025</t>
  </si>
  <si>
    <t>Jun/2025</t>
  </si>
  <si>
    <t>Mai/2024</t>
  </si>
  <si>
    <t>Abr/2025</t>
  </si>
  <si>
    <t>Mar/2025</t>
  </si>
  <si>
    <t>Fev/2024</t>
  </si>
  <si>
    <t>Dez/25</t>
  </si>
  <si>
    <t>Jan/26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</si>
</sst>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4"/>
      <color theme="1"/>
      <name val="Berlin Sans FB"/>
      <family val="2"/>
    </font>
    <font>
      <sz val="36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6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13" fillId="3" borderId="0" xfId="0" applyNumberFormat="1" applyFont="1" applyFill="1" applyAlignment="1">
      <alignment horizontal="center"/>
    </xf>
    <xf numFmtId="3" fontId="13" fillId="3" borderId="2" xfId="0" applyNumberFormat="1" applyFont="1" applyFill="1" applyBorder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0" fillId="4" borderId="0" xfId="0" applyFill="1"/>
    <xf numFmtId="0" fontId="12" fillId="0" borderId="0" xfId="0" applyFont="1" applyBorder="1" applyAlignment="1">
      <alignment horizont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4" fontId="13" fillId="4" borderId="10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165" fontId="13" fillId="4" borderId="0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4" fontId="13" fillId="4" borderId="0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15102517715601E-2"/>
          <c:y val="5.9585915645051384E-2"/>
          <c:w val="0.89442704566159792"/>
          <c:h val="0.75067458672929122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52271368144546E-2"/>
                  <c:y val="-3.6309185567978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F-4652-A82C-F46CE95F945A}"/>
                </c:ext>
              </c:extLst>
            </c:dLbl>
            <c:dLbl>
              <c:idx val="4"/>
              <c:layout>
                <c:manualLayout>
                  <c:x val="-5.215343489498693E-2"/>
                  <c:y val="8.0792267297284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9E-4424-9A82-FFA1973B71BF}"/>
                </c:ext>
              </c:extLst>
            </c:dLbl>
            <c:dLbl>
              <c:idx val="11"/>
              <c:layout>
                <c:manualLayout>
                  <c:x val="-1.752826013673691E-2"/>
                  <c:y val="9.7685721151520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2-4F8C-BFBA-A15FBE327C5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Dez/25</c:v>
                </c:pt>
                <c:pt idx="11">
                  <c:v>Jan/26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12022.42</c:v>
                </c:pt>
                <c:pt idx="1">
                  <c:v>12830.42</c:v>
                </c:pt>
                <c:pt idx="2" formatCode="#,##0.00">
                  <c:v>14695.66</c:v>
                </c:pt>
                <c:pt idx="3" formatCode="#,##0.00">
                  <c:v>11565.73</c:v>
                </c:pt>
                <c:pt idx="4" formatCode="#,##0.00">
                  <c:v>12515.23</c:v>
                </c:pt>
                <c:pt idx="5" formatCode="#,##0.00">
                  <c:v>13108.43</c:v>
                </c:pt>
                <c:pt idx="6" formatCode="#,##0.00">
                  <c:v>12377.71</c:v>
                </c:pt>
                <c:pt idx="7" formatCode="#,##0.00">
                  <c:v>11142.9</c:v>
                </c:pt>
                <c:pt idx="8" formatCode="#,##0.00">
                  <c:v>13708.1</c:v>
                </c:pt>
                <c:pt idx="9" formatCode="#,##0.00">
                  <c:v>16942.990000000002</c:v>
                </c:pt>
                <c:pt idx="10" formatCode="#,##0.00">
                  <c:v>19144.2</c:v>
                </c:pt>
                <c:pt idx="11" formatCode="#,##0.00">
                  <c:v>36883.089999999997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14F-4652-A82C-F46CE95F945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677489715749245E-2"/>
                  <c:y val="3.8684857016414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4F-4652-A82C-F46CE95F945A}"/>
                </c:ext>
              </c:extLst>
            </c:dLbl>
            <c:dLbl>
              <c:idx val="11"/>
              <c:layout>
                <c:manualLayout>
                  <c:x val="-3.1409077301384696E-2"/>
                  <c:y val="-8.5689262223726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2-4F8C-BFBA-A15FBE327C5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Dez/25</c:v>
                </c:pt>
                <c:pt idx="11">
                  <c:v>Jan/26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17841</c:v>
                </c:pt>
                <c:pt idx="1">
                  <c:v>18082</c:v>
                </c:pt>
                <c:pt idx="2">
                  <c:v>19420</c:v>
                </c:pt>
                <c:pt idx="3">
                  <c:v>15796</c:v>
                </c:pt>
                <c:pt idx="4">
                  <c:v>17025</c:v>
                </c:pt>
                <c:pt idx="5">
                  <c:v>17264</c:v>
                </c:pt>
                <c:pt idx="6">
                  <c:v>16827</c:v>
                </c:pt>
                <c:pt idx="7">
                  <c:v>13784</c:v>
                </c:pt>
                <c:pt idx="8">
                  <c:v>17030</c:v>
                </c:pt>
                <c:pt idx="9">
                  <c:v>19476</c:v>
                </c:pt>
                <c:pt idx="10">
                  <c:v>21379</c:v>
                </c:pt>
                <c:pt idx="11">
                  <c:v>33807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14F-4652-A82C-F46CE95F94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422976"/>
        <c:axId val="143424512"/>
      </c:lineChart>
      <c:catAx>
        <c:axId val="14342297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pt-BR"/>
          </a:p>
        </c:txPr>
        <c:crossAx val="143424512"/>
        <c:crosses val="autoZero"/>
        <c:auto val="1"/>
        <c:lblAlgn val="ctr"/>
        <c:lblOffset val="100"/>
        <c:noMultiLvlLbl val="0"/>
      </c:catAx>
      <c:valAx>
        <c:axId val="143424512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4342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3885169156595708E-2"/>
          <c:y val="4.4662387330291459E-2"/>
          <c:w val="0.16866643915550741"/>
          <c:h val="0.11019054821537154"/>
        </c:manualLayout>
      </c:layout>
      <c:overlay val="1"/>
      <c:spPr>
        <a:solidFill>
          <a:schemeClr val="bg1"/>
        </a:solidFill>
        <a:effectLst>
          <a:outerShdw blurRad="63500" dist="50800" dir="780000" sx="1000" sy="1000" algn="ctr" rotWithShape="0">
            <a:srgbClr val="000000"/>
          </a:outerShdw>
        </a:effectLst>
      </c:spPr>
    </c:legend>
    <c:plotVisOnly val="1"/>
    <c:dispBlanksAs val="gap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73948501280485E-2"/>
          <c:y val="4.3358958857488833E-2"/>
          <c:w val="0.90308396068422958"/>
          <c:h val="0.85026975794692328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 w="2222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1.1598157628094579E-2"/>
                  <c:y val="6.305753786828573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DF-44DC-AB72-A796B52B00D1}"/>
                </c:ext>
              </c:extLst>
            </c:dLbl>
            <c:dLbl>
              <c:idx val="1"/>
              <c:layout>
                <c:manualLayout>
                  <c:x val="5.6599650184398047E-2"/>
                  <c:y val="5.296832256525054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F-44DC-AB72-A796B52B00D1}"/>
                </c:ext>
              </c:extLst>
            </c:dLbl>
            <c:dLbl>
              <c:idx val="2"/>
              <c:layout>
                <c:manualLayout>
                  <c:x val="-5.2159386129572785E-2"/>
                  <c:y val="4.371629244495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5-4DB7-B3FD-386B36234AC7}"/>
                </c:ext>
              </c:extLst>
            </c:dLbl>
            <c:dLbl>
              <c:idx val="3"/>
              <c:layout>
                <c:manualLayout>
                  <c:x val="-6.1852681705359881E-2"/>
                  <c:y val="3.115212220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A5-4DB7-B3FD-386B36234AC7}"/>
                </c:ext>
              </c:extLst>
            </c:dLbl>
            <c:dLbl>
              <c:idx val="4"/>
              <c:layout>
                <c:manualLayout>
                  <c:x val="-4.0527501393307463E-2"/>
                  <c:y val="3.3665114537920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A5-4DB7-B3FD-386B36234A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40084.49</c:v>
                </c:pt>
                <c:pt idx="1">
                  <c:v>103220.85999999999</c:v>
                </c:pt>
                <c:pt idx="2">
                  <c:v>126069.65999999999</c:v>
                </c:pt>
                <c:pt idx="3">
                  <c:v>109632.34</c:v>
                </c:pt>
                <c:pt idx="4">
                  <c:v>135944.28</c:v>
                </c:pt>
                <c:pt idx="5">
                  <c:v>147294.72999999998</c:v>
                </c:pt>
                <c:pt idx="6">
                  <c:v>123533.67000000001</c:v>
                </c:pt>
                <c:pt idx="7">
                  <c:v>134297.72</c:v>
                </c:pt>
                <c:pt idx="8">
                  <c:v>160720.53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A-4356-8684-A768C8EF81EB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1263288984840052E-2"/>
                  <c:y val="7.56690454419429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9-41C3-B9B7-8BFFD519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65289</c:v>
                </c:pt>
                <c:pt idx="1">
                  <c:v>140469</c:v>
                </c:pt>
                <c:pt idx="2">
                  <c:v>159350</c:v>
                </c:pt>
                <c:pt idx="3">
                  <c:v>146345</c:v>
                </c:pt>
                <c:pt idx="4">
                  <c:v>162139</c:v>
                </c:pt>
                <c:pt idx="5">
                  <c:v>175034</c:v>
                </c:pt>
                <c:pt idx="6">
                  <c:v>172857</c:v>
                </c:pt>
                <c:pt idx="7">
                  <c:v>187105</c:v>
                </c:pt>
                <c:pt idx="8">
                  <c:v>209538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A-4356-8684-A768C8EF81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6619904"/>
        <c:axId val="116646272"/>
      </c:lineChart>
      <c:catAx>
        <c:axId val="11661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vert="horz"/>
          <a:lstStyle/>
          <a:p>
            <a:pPr>
              <a:defRPr/>
            </a:pPr>
            <a:endParaRPr lang="pt-BR"/>
          </a:p>
        </c:txPr>
        <c:crossAx val="116646272"/>
        <c:crosses val="autoZero"/>
        <c:auto val="1"/>
        <c:lblAlgn val="ctr"/>
        <c:lblOffset val="100"/>
        <c:noMultiLvlLbl val="0"/>
      </c:catAx>
      <c:valAx>
        <c:axId val="116646272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11661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775432398349166E-2"/>
          <c:y val="4.1439938078412647E-2"/>
          <c:w val="0.2183661761232577"/>
          <c:h val="0.13920742900762031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159807</xdr:colOff>
      <xdr:row>1</xdr:row>
      <xdr:rowOff>180762</xdr:rowOff>
    </xdr:from>
    <xdr:to>
      <xdr:col>21</xdr:col>
      <xdr:colOff>459443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221315</xdr:colOff>
      <xdr:row>3</xdr:row>
      <xdr:rowOff>251291</xdr:rowOff>
    </xdr:from>
    <xdr:to>
      <xdr:col>14</xdr:col>
      <xdr:colOff>273844</xdr:colOff>
      <xdr:row>30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95E3F6-1AA9-4B51-923E-B5433415D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/>
  </sheetViews>
  <sheetFormatPr defaultColWidth="9.109375" defaultRowHeight="14.4" x14ac:dyDescent="0.3"/>
  <cols>
    <col min="1" max="2" width="25.6640625" style="9" customWidth="1"/>
    <col min="3" max="3" width="22.6640625" style="9" customWidth="1"/>
    <col min="4" max="4" width="25.44140625" style="9" customWidth="1"/>
    <col min="5" max="16384" width="9.109375" style="9"/>
  </cols>
  <sheetData>
    <row r="1" spans="1:5" x14ac:dyDescent="0.3">
      <c r="A1" s="1"/>
      <c r="B1"/>
      <c r="C1"/>
      <c r="D1"/>
      <c r="E1"/>
    </row>
    <row r="2" spans="1:5" x14ac:dyDescent="0.3">
      <c r="A2" s="1"/>
      <c r="B2"/>
      <c r="C2"/>
      <c r="D2"/>
      <c r="E2"/>
    </row>
    <row r="3" spans="1:5" ht="15" thickBot="1" x14ac:dyDescent="0.35"/>
    <row r="4" spans="1:5" ht="21" thickBot="1" x14ac:dyDescent="0.35">
      <c r="B4" s="45" t="s">
        <v>19</v>
      </c>
      <c r="C4" s="46"/>
      <c r="D4" s="47"/>
    </row>
    <row r="5" spans="1:5" ht="18.600000000000001" thickTop="1" x14ac:dyDescent="0.3">
      <c r="B5" s="16" t="s">
        <v>2</v>
      </c>
      <c r="C5" s="17" t="s">
        <v>17</v>
      </c>
      <c r="D5" s="18" t="s">
        <v>3</v>
      </c>
    </row>
    <row r="6" spans="1:5" ht="15.6" x14ac:dyDescent="0.3">
      <c r="B6" s="19" t="s">
        <v>4</v>
      </c>
      <c r="C6" s="23"/>
      <c r="D6" s="24"/>
    </row>
    <row r="7" spans="1:5" ht="15.6" x14ac:dyDescent="0.3">
      <c r="B7" s="20" t="s">
        <v>5</v>
      </c>
      <c r="C7" s="21"/>
      <c r="D7" s="22"/>
    </row>
    <row r="8" spans="1:5" ht="15.6" x14ac:dyDescent="0.3">
      <c r="B8" s="19" t="s">
        <v>6</v>
      </c>
      <c r="C8" s="23"/>
      <c r="D8" s="24"/>
    </row>
    <row r="9" spans="1:5" ht="15.6" x14ac:dyDescent="0.3">
      <c r="B9" s="20" t="s">
        <v>7</v>
      </c>
      <c r="C9" s="21"/>
      <c r="D9" s="22"/>
    </row>
    <row r="10" spans="1:5" ht="15.6" x14ac:dyDescent="0.3">
      <c r="B10" s="19" t="s">
        <v>8</v>
      </c>
      <c r="C10" s="23">
        <v>3442.38</v>
      </c>
      <c r="D10" s="24">
        <v>5569</v>
      </c>
    </row>
    <row r="11" spans="1:5" ht="15.6" x14ac:dyDescent="0.3">
      <c r="B11" s="20" t="s">
        <v>9</v>
      </c>
      <c r="C11" s="21">
        <v>3644.01</v>
      </c>
      <c r="D11" s="22">
        <v>6119</v>
      </c>
    </row>
    <row r="12" spans="1:5" ht="15.6" x14ac:dyDescent="0.3">
      <c r="B12" s="19" t="s">
        <v>10</v>
      </c>
      <c r="C12" s="23">
        <v>3776.63</v>
      </c>
      <c r="D12" s="24">
        <v>6384</v>
      </c>
    </row>
    <row r="13" spans="1:5" ht="15.6" x14ac:dyDescent="0.3">
      <c r="B13" s="20" t="s">
        <v>11</v>
      </c>
      <c r="C13" s="21">
        <v>5071.1499999999996</v>
      </c>
      <c r="D13" s="22">
        <v>7687</v>
      </c>
    </row>
    <row r="14" spans="1:5" ht="15.6" x14ac:dyDescent="0.3">
      <c r="B14" s="19" t="s">
        <v>12</v>
      </c>
      <c r="C14" s="23">
        <v>5469.31</v>
      </c>
      <c r="D14" s="24">
        <v>9145</v>
      </c>
    </row>
    <row r="15" spans="1:5" ht="15.6" x14ac:dyDescent="0.3">
      <c r="B15" s="20" t="s">
        <v>13</v>
      </c>
      <c r="C15" s="21">
        <v>6082.1</v>
      </c>
      <c r="D15" s="22">
        <v>10252</v>
      </c>
    </row>
    <row r="16" spans="1:5" ht="15.6" x14ac:dyDescent="0.3">
      <c r="B16" s="19" t="s">
        <v>14</v>
      </c>
      <c r="C16" s="23">
        <v>6109.06</v>
      </c>
      <c r="D16" s="24">
        <v>9944</v>
      </c>
    </row>
    <row r="17" spans="2:4" ht="15.6" x14ac:dyDescent="0.3">
      <c r="B17" s="20" t="s">
        <v>15</v>
      </c>
      <c r="C17" s="21">
        <v>6489.85</v>
      </c>
      <c r="D17" s="22">
        <v>10189</v>
      </c>
    </row>
    <row r="18" spans="2:4" ht="16.2" thickBot="1" x14ac:dyDescent="0.35">
      <c r="B18" s="25" t="s">
        <v>16</v>
      </c>
      <c r="C18" s="26">
        <f>SUM(C10:C17)</f>
        <v>40084.49</v>
      </c>
      <c r="D18" s="27">
        <f>SUM(D10:D17)</f>
        <v>65289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AA15C-B129-4147-A817-EB77C6DB6E4B}">
  <dimension ref="D2:I17"/>
  <sheetViews>
    <sheetView topLeftCell="D1" workbookViewId="0">
      <selection activeCell="F5" sqref="F5:G5"/>
    </sheetView>
  </sheetViews>
  <sheetFormatPr defaultRowHeight="14.4" x14ac:dyDescent="0.3"/>
  <cols>
    <col min="5" max="5" width="20.88671875" customWidth="1"/>
    <col min="6" max="6" width="20.44140625" bestFit="1" customWidth="1"/>
    <col min="7" max="7" width="26.44140625" bestFit="1" customWidth="1"/>
  </cols>
  <sheetData>
    <row r="2" spans="4:9" ht="15" thickBot="1" x14ac:dyDescent="0.35"/>
    <row r="3" spans="4:9" ht="21.6" thickBot="1" x14ac:dyDescent="0.35">
      <c r="D3" s="9"/>
      <c r="E3" s="48" t="s">
        <v>20</v>
      </c>
      <c r="F3" s="46"/>
      <c r="G3" s="47"/>
      <c r="H3" s="31"/>
      <c r="I3" s="31"/>
    </row>
    <row r="4" spans="4:9" ht="18.600000000000001" thickTop="1" x14ac:dyDescent="0.3">
      <c r="D4" s="9"/>
      <c r="E4" s="16" t="s">
        <v>2</v>
      </c>
      <c r="F4" s="17" t="s">
        <v>17</v>
      </c>
      <c r="G4" s="18" t="s">
        <v>3</v>
      </c>
      <c r="H4" s="31"/>
      <c r="I4" s="31"/>
    </row>
    <row r="5" spans="4:9" ht="15.6" x14ac:dyDescent="0.3">
      <c r="D5" s="9"/>
      <c r="E5" s="28" t="s">
        <v>4</v>
      </c>
      <c r="F5" s="52">
        <v>36883.089999999997</v>
      </c>
      <c r="G5" s="29">
        <v>33807</v>
      </c>
      <c r="H5" s="31"/>
      <c r="I5" s="31"/>
    </row>
    <row r="6" spans="4:9" ht="15.6" x14ac:dyDescent="0.3">
      <c r="D6" s="9"/>
      <c r="E6" s="28" t="s">
        <v>5</v>
      </c>
      <c r="F6" s="52"/>
      <c r="G6" s="29"/>
      <c r="H6" s="31"/>
      <c r="I6" s="31"/>
    </row>
    <row r="7" spans="4:9" ht="15.6" x14ac:dyDescent="0.3">
      <c r="D7" s="9"/>
      <c r="E7" s="28" t="s">
        <v>6</v>
      </c>
      <c r="F7" s="52"/>
      <c r="G7" s="29"/>
      <c r="H7" s="31"/>
      <c r="I7" s="31"/>
    </row>
    <row r="8" spans="4:9" ht="15.6" x14ac:dyDescent="0.3">
      <c r="D8" s="9"/>
      <c r="E8" s="28" t="s">
        <v>7</v>
      </c>
      <c r="F8" s="52"/>
      <c r="G8" s="29"/>
      <c r="H8" s="31"/>
      <c r="I8" s="31"/>
    </row>
    <row r="9" spans="4:9" ht="15.6" x14ac:dyDescent="0.3">
      <c r="D9" s="9"/>
      <c r="E9" s="28" t="s">
        <v>8</v>
      </c>
      <c r="F9" s="52"/>
      <c r="G9" s="29"/>
      <c r="H9" s="31"/>
      <c r="I9" s="31"/>
    </row>
    <row r="10" spans="4:9" ht="15.6" x14ac:dyDescent="0.3">
      <c r="D10" s="9"/>
      <c r="E10" s="28" t="s">
        <v>9</v>
      </c>
      <c r="F10" s="52"/>
      <c r="G10" s="29"/>
      <c r="H10" s="31"/>
      <c r="I10" s="31"/>
    </row>
    <row r="11" spans="4:9" ht="15.6" x14ac:dyDescent="0.3">
      <c r="D11" s="9"/>
      <c r="E11" s="28" t="s">
        <v>10</v>
      </c>
      <c r="F11" s="52"/>
      <c r="G11" s="29"/>
      <c r="H11" s="31"/>
      <c r="I11" s="31"/>
    </row>
    <row r="12" spans="4:9" ht="15.6" x14ac:dyDescent="0.3">
      <c r="D12" s="9"/>
      <c r="E12" s="28" t="s">
        <v>11</v>
      </c>
      <c r="F12" s="52"/>
      <c r="G12" s="29"/>
    </row>
    <row r="13" spans="4:9" ht="15.6" x14ac:dyDescent="0.3">
      <c r="D13" s="9"/>
      <c r="E13" s="28" t="s">
        <v>12</v>
      </c>
      <c r="F13" s="52"/>
      <c r="G13" s="29"/>
    </row>
    <row r="14" spans="4:9" ht="15.6" x14ac:dyDescent="0.3">
      <c r="D14" s="9"/>
      <c r="E14" s="28" t="s">
        <v>13</v>
      </c>
      <c r="F14" s="52"/>
      <c r="G14" s="29"/>
    </row>
    <row r="15" spans="4:9" ht="15.6" x14ac:dyDescent="0.3">
      <c r="D15" s="9"/>
      <c r="E15" s="28" t="s">
        <v>14</v>
      </c>
      <c r="F15" s="52"/>
      <c r="G15" s="29"/>
    </row>
    <row r="16" spans="4:9" ht="15.6" x14ac:dyDescent="0.3">
      <c r="D16" s="9"/>
      <c r="E16" s="28" t="s">
        <v>15</v>
      </c>
      <c r="F16" s="52"/>
      <c r="G16" s="29"/>
    </row>
    <row r="17" spans="4:7" ht="16.2" thickBot="1" x14ac:dyDescent="0.35">
      <c r="D17" s="9"/>
      <c r="E17" s="25" t="s">
        <v>16</v>
      </c>
      <c r="F17" s="26">
        <f>SUM(F5:F16)</f>
        <v>36883.089999999997</v>
      </c>
      <c r="G17" s="27">
        <f>SUM(G5:G16)</f>
        <v>33807</v>
      </c>
    </row>
  </sheetData>
  <mergeCells count="1">
    <mergeCell ref="E3:G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showGridLines="0" topLeftCell="D1" zoomScale="88" zoomScaleNormal="90" workbookViewId="0">
      <selection activeCell="W10" sqref="W1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6" x14ac:dyDescent="0.3">
      <c r="A1" s="1"/>
      <c r="F1" s="1"/>
    </row>
    <row r="3" spans="1:6" ht="15" thickBot="1" x14ac:dyDescent="0.35"/>
    <row r="4" spans="1:6" ht="22.5" customHeight="1" thickBot="1" x14ac:dyDescent="0.7">
      <c r="A4" s="2"/>
      <c r="B4" s="48" t="s">
        <v>20</v>
      </c>
      <c r="C4" s="46"/>
      <c r="D4" s="47"/>
    </row>
    <row r="5" spans="1:6" ht="18.600000000000001" thickTop="1" x14ac:dyDescent="0.35">
      <c r="A5" s="3"/>
      <c r="B5" s="10" t="s">
        <v>2</v>
      </c>
      <c r="C5" s="32" t="s">
        <v>17</v>
      </c>
      <c r="D5" s="11" t="s">
        <v>3</v>
      </c>
    </row>
    <row r="6" spans="1:6" ht="15.6" x14ac:dyDescent="0.3">
      <c r="B6" s="33" t="s">
        <v>30</v>
      </c>
      <c r="C6" s="42">
        <v>12022.42</v>
      </c>
      <c r="D6" s="29">
        <v>17841</v>
      </c>
    </row>
    <row r="7" spans="1:6" ht="15.6" x14ac:dyDescent="0.3">
      <c r="B7" s="33" t="s">
        <v>29</v>
      </c>
      <c r="C7" s="42">
        <v>12830.42</v>
      </c>
      <c r="D7" s="29">
        <v>18082</v>
      </c>
    </row>
    <row r="8" spans="1:6" ht="15.6" x14ac:dyDescent="0.3">
      <c r="B8" s="33" t="s">
        <v>28</v>
      </c>
      <c r="C8" s="43">
        <v>14695.66</v>
      </c>
      <c r="D8" s="29">
        <v>19420</v>
      </c>
    </row>
    <row r="9" spans="1:6" ht="15.6" x14ac:dyDescent="0.3">
      <c r="B9" s="33" t="s">
        <v>27</v>
      </c>
      <c r="C9" s="43">
        <v>11565.73</v>
      </c>
      <c r="D9" s="29">
        <v>15796</v>
      </c>
    </row>
    <row r="10" spans="1:6" ht="15.6" x14ac:dyDescent="0.3">
      <c r="A10" s="31"/>
      <c r="B10" s="33" t="s">
        <v>26</v>
      </c>
      <c r="C10" s="43">
        <v>12515.23</v>
      </c>
      <c r="D10" s="29">
        <v>17025</v>
      </c>
    </row>
    <row r="11" spans="1:6" ht="15.6" x14ac:dyDescent="0.3">
      <c r="A11" s="31"/>
      <c r="B11" s="33" t="s">
        <v>21</v>
      </c>
      <c r="C11" s="43">
        <v>13108.43</v>
      </c>
      <c r="D11" s="29">
        <v>17264</v>
      </c>
    </row>
    <row r="12" spans="1:6" ht="15.6" x14ac:dyDescent="0.3">
      <c r="A12" s="31"/>
      <c r="B12" s="33" t="s">
        <v>22</v>
      </c>
      <c r="C12" s="43">
        <v>12377.71</v>
      </c>
      <c r="D12" s="29">
        <v>16827</v>
      </c>
    </row>
    <row r="13" spans="1:6" ht="15.6" x14ac:dyDescent="0.3">
      <c r="A13" s="31"/>
      <c r="B13" s="33" t="s">
        <v>23</v>
      </c>
      <c r="C13" s="43">
        <v>11142.9</v>
      </c>
      <c r="D13" s="29">
        <v>13784</v>
      </c>
    </row>
    <row r="14" spans="1:6" ht="15.6" x14ac:dyDescent="0.3">
      <c r="A14" s="31"/>
      <c r="B14" s="33" t="s">
        <v>24</v>
      </c>
      <c r="C14" s="43">
        <v>13708.1</v>
      </c>
      <c r="D14" s="29">
        <v>17030</v>
      </c>
    </row>
    <row r="15" spans="1:6" ht="15.6" x14ac:dyDescent="0.3">
      <c r="A15" s="31"/>
      <c r="B15" s="33" t="s">
        <v>25</v>
      </c>
      <c r="C15" s="43">
        <v>16942.990000000002</v>
      </c>
      <c r="D15" s="29">
        <v>19476</v>
      </c>
    </row>
    <row r="16" spans="1:6" ht="15.6" x14ac:dyDescent="0.3">
      <c r="A16" s="31"/>
      <c r="B16" s="33" t="s">
        <v>31</v>
      </c>
      <c r="C16" s="43">
        <v>19144.2</v>
      </c>
      <c r="D16" s="29">
        <v>21379</v>
      </c>
    </row>
    <row r="17" spans="1:4" ht="16.2" thickBot="1" x14ac:dyDescent="0.35">
      <c r="A17" s="31"/>
      <c r="B17" s="34" t="s">
        <v>32</v>
      </c>
      <c r="C17" s="44">
        <v>36883.089999999997</v>
      </c>
      <c r="D17" s="41">
        <v>33807</v>
      </c>
    </row>
    <row r="18" spans="1:4" x14ac:dyDescent="0.3">
      <c r="A18" s="31"/>
      <c r="C18" s="30"/>
    </row>
  </sheetData>
  <mergeCells count="1">
    <mergeCell ref="B4:D4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4"/>
  <sheetViews>
    <sheetView showGridLines="0" tabSelected="1" topLeftCell="A3" zoomScale="87" zoomScaleNormal="82" workbookViewId="0">
      <selection activeCell="C28" sqref="C28"/>
    </sheetView>
  </sheetViews>
  <sheetFormatPr defaultColWidth="9.109375" defaultRowHeight="13.8" x14ac:dyDescent="0.25"/>
  <cols>
    <col min="1" max="1" width="8.33203125" style="4" customWidth="1"/>
    <col min="2" max="2" width="21.5546875" style="4" customWidth="1"/>
    <col min="3" max="3" width="23.88671875" style="4" customWidth="1"/>
    <col min="4" max="4" width="27.44140625" style="4" customWidth="1"/>
    <col min="5" max="6" width="22.6640625" style="4" customWidth="1"/>
    <col min="7" max="16384" width="9.109375" style="4"/>
  </cols>
  <sheetData>
    <row r="3" spans="1:6" ht="14.4" thickBot="1" x14ac:dyDescent="0.3">
      <c r="F3" s="5"/>
    </row>
    <row r="4" spans="1:6" ht="27.75" customHeight="1" thickBot="1" x14ac:dyDescent="0.8">
      <c r="A4" s="6"/>
      <c r="B4" s="49" t="s">
        <v>19</v>
      </c>
      <c r="C4" s="50"/>
      <c r="D4" s="51"/>
      <c r="F4" s="7"/>
    </row>
    <row r="5" spans="1:6" ht="18" x14ac:dyDescent="0.35">
      <c r="A5" s="8"/>
      <c r="B5" s="35" t="s">
        <v>0</v>
      </c>
      <c r="C5" s="36" t="s">
        <v>18</v>
      </c>
      <c r="D5" s="37" t="s">
        <v>1</v>
      </c>
    </row>
    <row r="6" spans="1:6" ht="15.6" x14ac:dyDescent="0.25">
      <c r="B6" s="28">
        <v>2017</v>
      </c>
      <c r="C6" s="38">
        <v>40084.49</v>
      </c>
      <c r="D6" s="29">
        <v>65289</v>
      </c>
    </row>
    <row r="7" spans="1:6" ht="15.6" x14ac:dyDescent="0.25">
      <c r="B7" s="28">
        <v>2018</v>
      </c>
      <c r="C7" s="38">
        <v>103220.85999999999</v>
      </c>
      <c r="D7" s="29">
        <v>140469</v>
      </c>
    </row>
    <row r="8" spans="1:6" ht="15.6" x14ac:dyDescent="0.25">
      <c r="B8" s="28">
        <v>2019</v>
      </c>
      <c r="C8" s="38">
        <f>'2019'!C18</f>
        <v>126069.65999999999</v>
      </c>
      <c r="D8" s="29">
        <f>'2019'!D18</f>
        <v>159350</v>
      </c>
    </row>
    <row r="9" spans="1:6" ht="15.6" x14ac:dyDescent="0.25">
      <c r="B9" s="28">
        <v>2020</v>
      </c>
      <c r="C9" s="38">
        <f>'2020'!C18</f>
        <v>109632.34</v>
      </c>
      <c r="D9" s="29">
        <f>'2020'!D18</f>
        <v>146345</v>
      </c>
    </row>
    <row r="10" spans="1:6" ht="15.6" x14ac:dyDescent="0.25">
      <c r="B10" s="28">
        <v>2021</v>
      </c>
      <c r="C10" s="38">
        <f>'2021'!C18</f>
        <v>135944.28</v>
      </c>
      <c r="D10" s="29">
        <f>'2021'!D18</f>
        <v>162139</v>
      </c>
    </row>
    <row r="11" spans="1:6" ht="15.6" x14ac:dyDescent="0.25">
      <c r="B11" s="28">
        <v>2022</v>
      </c>
      <c r="C11" s="38">
        <v>147294.72999999998</v>
      </c>
      <c r="D11" s="29">
        <v>175034</v>
      </c>
    </row>
    <row r="12" spans="1:6" ht="15.6" x14ac:dyDescent="0.25">
      <c r="B12" s="28">
        <v>2023</v>
      </c>
      <c r="C12" s="38">
        <f>'2023'!F17</f>
        <v>123533.67000000001</v>
      </c>
      <c r="D12" s="29">
        <f>'2023'!G17</f>
        <v>172857</v>
      </c>
    </row>
    <row r="13" spans="1:6" ht="16.2" thickBot="1" x14ac:dyDescent="0.3">
      <c r="B13" s="39">
        <v>2024</v>
      </c>
      <c r="C13" s="40">
        <f>'2024'!F17</f>
        <v>134297.72</v>
      </c>
      <c r="D13" s="41">
        <f>'2024'!G17</f>
        <v>187105</v>
      </c>
    </row>
    <row r="14" spans="1:6" ht="16.2" thickBot="1" x14ac:dyDescent="0.3">
      <c r="B14" s="39">
        <v>2025</v>
      </c>
      <c r="C14" s="40">
        <f>'2025'!F17</f>
        <v>160720.53</v>
      </c>
      <c r="D14" s="41">
        <f>'2025'!G17</f>
        <v>209538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B1" workbookViewId="0">
      <selection activeCell="D17" sqref="D17"/>
    </sheetView>
  </sheetViews>
  <sheetFormatPr defaultColWidth="9.109375" defaultRowHeight="14.4" x14ac:dyDescent="0.3"/>
  <cols>
    <col min="1" max="2" width="25.6640625" style="9" customWidth="1"/>
    <col min="3" max="3" width="22.6640625" style="9" customWidth="1"/>
    <col min="4" max="4" width="25.44140625" style="9" customWidth="1"/>
    <col min="5" max="16384" width="9.109375" style="9"/>
  </cols>
  <sheetData>
    <row r="1" spans="1:5" x14ac:dyDescent="0.3">
      <c r="A1" s="1"/>
      <c r="B1"/>
      <c r="C1"/>
      <c r="D1"/>
      <c r="E1"/>
    </row>
    <row r="2" spans="1:5" x14ac:dyDescent="0.3">
      <c r="A2" s="1"/>
      <c r="B2"/>
      <c r="C2"/>
      <c r="D2"/>
      <c r="E2"/>
    </row>
    <row r="3" spans="1:5" ht="15" thickBot="1" x14ac:dyDescent="0.35"/>
    <row r="4" spans="1:5" ht="21" thickBot="1" x14ac:dyDescent="0.35">
      <c r="B4" s="45" t="s">
        <v>19</v>
      </c>
      <c r="C4" s="46"/>
      <c r="D4" s="47"/>
    </row>
    <row r="5" spans="1:5" ht="18.600000000000001" thickTop="1" x14ac:dyDescent="0.3">
      <c r="B5" s="16" t="s">
        <v>2</v>
      </c>
      <c r="C5" s="17" t="s">
        <v>17</v>
      </c>
      <c r="D5" s="18" t="s">
        <v>3</v>
      </c>
    </row>
    <row r="6" spans="1:5" ht="15.6" x14ac:dyDescent="0.3">
      <c r="B6" s="19" t="s">
        <v>4</v>
      </c>
      <c r="C6" s="23">
        <v>8840.4500000000007</v>
      </c>
      <c r="D6" s="24">
        <v>12986</v>
      </c>
    </row>
    <row r="7" spans="1:5" ht="15.6" x14ac:dyDescent="0.3">
      <c r="B7" s="20" t="s">
        <v>5</v>
      </c>
      <c r="C7" s="21">
        <v>8056.88</v>
      </c>
      <c r="D7" s="22">
        <v>11307</v>
      </c>
    </row>
    <row r="8" spans="1:5" ht="15.6" x14ac:dyDescent="0.3">
      <c r="B8" s="19" t="s">
        <v>6</v>
      </c>
      <c r="C8" s="23">
        <v>8525.2099999999991</v>
      </c>
      <c r="D8" s="24">
        <v>11890</v>
      </c>
    </row>
    <row r="9" spans="1:5" ht="15.6" x14ac:dyDescent="0.3">
      <c r="B9" s="20" t="s">
        <v>7</v>
      </c>
      <c r="C9" s="21">
        <v>10142.049999999999</v>
      </c>
      <c r="D9" s="22">
        <v>14128</v>
      </c>
    </row>
    <row r="10" spans="1:5" ht="15.6" x14ac:dyDescent="0.3">
      <c r="B10" s="19" t="s">
        <v>8</v>
      </c>
      <c r="C10" s="23">
        <v>7590.54</v>
      </c>
      <c r="D10" s="24">
        <v>11031</v>
      </c>
    </row>
    <row r="11" spans="1:5" ht="15.6" x14ac:dyDescent="0.3">
      <c r="B11" s="20" t="s">
        <v>9</v>
      </c>
      <c r="C11" s="21">
        <v>8687.9</v>
      </c>
      <c r="D11" s="22">
        <v>10892</v>
      </c>
    </row>
    <row r="12" spans="1:5" ht="15.6" x14ac:dyDescent="0.3">
      <c r="B12" s="19" t="s">
        <v>10</v>
      </c>
      <c r="C12" s="23">
        <v>9132.8700000000008</v>
      </c>
      <c r="D12" s="24">
        <f>11365+726</f>
        <v>12091</v>
      </c>
    </row>
    <row r="13" spans="1:5" ht="15.6" x14ac:dyDescent="0.3">
      <c r="B13" s="20" t="s">
        <v>11</v>
      </c>
      <c r="C13" s="21">
        <v>8555.1</v>
      </c>
      <c r="D13" s="22">
        <f>10592+732</f>
        <v>11324</v>
      </c>
    </row>
    <row r="14" spans="1:5" ht="15.6" x14ac:dyDescent="0.3">
      <c r="B14" s="19" t="s">
        <v>12</v>
      </c>
      <c r="C14" s="23">
        <v>8137.42</v>
      </c>
      <c r="D14" s="24">
        <v>10327</v>
      </c>
    </row>
    <row r="15" spans="1:5" ht="15.6" x14ac:dyDescent="0.3">
      <c r="B15" s="20" t="s">
        <v>13</v>
      </c>
      <c r="C15" s="21">
        <v>8141.34</v>
      </c>
      <c r="D15" s="22">
        <v>10586</v>
      </c>
    </row>
    <row r="16" spans="1:5" ht="15.6" x14ac:dyDescent="0.3">
      <c r="B16" s="19" t="s">
        <v>14</v>
      </c>
      <c r="C16" s="23">
        <v>8489.7000000000007</v>
      </c>
      <c r="D16" s="24">
        <v>11866</v>
      </c>
    </row>
    <row r="17" spans="2:4" ht="15.6" x14ac:dyDescent="0.3">
      <c r="B17" s="20" t="s">
        <v>15</v>
      </c>
      <c r="C17" s="14">
        <v>8921.4</v>
      </c>
      <c r="D17" s="15">
        <v>12041</v>
      </c>
    </row>
    <row r="18" spans="2:4" ht="16.2" thickBot="1" x14ac:dyDescent="0.35">
      <c r="B18" s="25" t="s">
        <v>16</v>
      </c>
      <c r="C18" s="26">
        <f>SUM(C6:C17)</f>
        <v>103220.85999999999</v>
      </c>
      <c r="D18" s="27">
        <f>SUM(D6:D17)</f>
        <v>140469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opLeftCell="B1" workbookViewId="0">
      <selection activeCell="D16" sqref="D16"/>
    </sheetView>
  </sheetViews>
  <sheetFormatPr defaultColWidth="9.109375" defaultRowHeight="14.4" x14ac:dyDescent="0.3"/>
  <cols>
    <col min="1" max="2" width="25.6640625" style="9" customWidth="1"/>
    <col min="3" max="3" width="22.6640625" style="9" customWidth="1"/>
    <col min="4" max="4" width="25.44140625" style="9" customWidth="1"/>
    <col min="5" max="16384" width="9.109375" style="9"/>
  </cols>
  <sheetData>
    <row r="1" spans="1:5" x14ac:dyDescent="0.3">
      <c r="A1" s="1"/>
      <c r="B1"/>
      <c r="C1"/>
      <c r="D1"/>
      <c r="E1"/>
    </row>
    <row r="2" spans="1:5" x14ac:dyDescent="0.3">
      <c r="A2" s="1"/>
      <c r="B2"/>
      <c r="C2"/>
      <c r="D2"/>
      <c r="E2"/>
    </row>
    <row r="3" spans="1:5" ht="15" thickBot="1" x14ac:dyDescent="0.35"/>
    <row r="4" spans="1:5" ht="21.6" thickBot="1" x14ac:dyDescent="0.35">
      <c r="B4" s="48" t="s">
        <v>20</v>
      </c>
      <c r="C4" s="46"/>
      <c r="D4" s="47"/>
    </row>
    <row r="5" spans="1:5" ht="18.600000000000001" thickTop="1" x14ac:dyDescent="0.3">
      <c r="B5" s="16" t="s">
        <v>2</v>
      </c>
      <c r="C5" s="17" t="s">
        <v>17</v>
      </c>
      <c r="D5" s="18" t="s">
        <v>3</v>
      </c>
    </row>
    <row r="6" spans="1:5" ht="15.6" x14ac:dyDescent="0.3">
      <c r="B6" s="19" t="s">
        <v>4</v>
      </c>
      <c r="C6" s="12">
        <v>10323.83</v>
      </c>
      <c r="D6" s="13">
        <v>14018</v>
      </c>
    </row>
    <row r="7" spans="1:5" ht="15.6" x14ac:dyDescent="0.3">
      <c r="B7" s="20" t="s">
        <v>5</v>
      </c>
      <c r="C7" s="21">
        <v>11698.85</v>
      </c>
      <c r="D7" s="22">
        <f>1016+14182</f>
        <v>15198</v>
      </c>
    </row>
    <row r="8" spans="1:5" ht="15.6" x14ac:dyDescent="0.3">
      <c r="B8" s="19" t="s">
        <v>6</v>
      </c>
      <c r="C8" s="23">
        <v>10840.98</v>
      </c>
      <c r="D8" s="24">
        <f>860+12908</f>
        <v>13768</v>
      </c>
    </row>
    <row r="9" spans="1:5" ht="15.6" x14ac:dyDescent="0.3">
      <c r="B9" s="20" t="s">
        <v>7</v>
      </c>
      <c r="C9" s="21">
        <v>9597.0300000000007</v>
      </c>
      <c r="D9" s="22">
        <f>811+10899</f>
        <v>11710</v>
      </c>
    </row>
    <row r="10" spans="1:5" ht="15.6" x14ac:dyDescent="0.3">
      <c r="B10" s="19" t="s">
        <v>8</v>
      </c>
      <c r="C10" s="23">
        <v>8862.68</v>
      </c>
      <c r="D10" s="24">
        <f>874+10446</f>
        <v>11320</v>
      </c>
    </row>
    <row r="11" spans="1:5" ht="15.6" x14ac:dyDescent="0.3">
      <c r="B11" s="20" t="s">
        <v>9</v>
      </c>
      <c r="C11" s="21">
        <v>8553.16</v>
      </c>
      <c r="D11" s="22">
        <f>714+10514</f>
        <v>11228</v>
      </c>
    </row>
    <row r="12" spans="1:5" ht="15.6" x14ac:dyDescent="0.3">
      <c r="B12" s="19" t="s">
        <v>10</v>
      </c>
      <c r="C12" s="23">
        <v>10244.81</v>
      </c>
      <c r="D12" s="24">
        <f>736+11676</f>
        <v>12412</v>
      </c>
    </row>
    <row r="13" spans="1:5" ht="15.6" x14ac:dyDescent="0.3">
      <c r="B13" s="20" t="s">
        <v>11</v>
      </c>
      <c r="C13" s="21">
        <v>11049.88</v>
      </c>
      <c r="D13" s="22">
        <f>891+12140</f>
        <v>13031</v>
      </c>
    </row>
    <row r="14" spans="1:5" ht="15.6" x14ac:dyDescent="0.3">
      <c r="B14" s="19" t="s">
        <v>12</v>
      </c>
      <c r="C14" s="23">
        <v>10222.06</v>
      </c>
      <c r="D14" s="24">
        <f>11859+915</f>
        <v>12774</v>
      </c>
    </row>
    <row r="15" spans="1:5" ht="15.6" x14ac:dyDescent="0.3">
      <c r="B15" s="20" t="s">
        <v>13</v>
      </c>
      <c r="C15" s="21">
        <v>9968.3700000000008</v>
      </c>
      <c r="D15" s="22">
        <f>11240+1030</f>
        <v>12270</v>
      </c>
    </row>
    <row r="16" spans="1:5" ht="15.6" x14ac:dyDescent="0.3">
      <c r="B16" s="19" t="s">
        <v>14</v>
      </c>
      <c r="C16" s="23">
        <v>12978.96</v>
      </c>
      <c r="D16" s="24">
        <f>15054+1258</f>
        <v>16312</v>
      </c>
    </row>
    <row r="17" spans="2:4" ht="15.6" x14ac:dyDescent="0.3">
      <c r="B17" s="20" t="s">
        <v>15</v>
      </c>
      <c r="C17" s="14">
        <v>11729.05</v>
      </c>
      <c r="D17" s="15">
        <f>14233+1076</f>
        <v>15309</v>
      </c>
    </row>
    <row r="18" spans="2:4" ht="16.2" thickBot="1" x14ac:dyDescent="0.35">
      <c r="B18" s="25" t="s">
        <v>16</v>
      </c>
      <c r="C18" s="26">
        <f>SUM(C6:C17)</f>
        <v>126069.65999999999</v>
      </c>
      <c r="D18" s="27">
        <f>SUM(D6:D17)</f>
        <v>159350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15" sqref="B15:D17"/>
    </sheetView>
  </sheetViews>
  <sheetFormatPr defaultRowHeight="14.4" x14ac:dyDescent="0.3"/>
  <cols>
    <col min="1" max="1" width="34.6640625" customWidth="1"/>
    <col min="2" max="2" width="23.44140625" customWidth="1"/>
    <col min="3" max="3" width="20.44140625" bestFit="1" customWidth="1"/>
    <col min="4" max="4" width="26.44140625" bestFit="1" customWidth="1"/>
  </cols>
  <sheetData>
    <row r="1" spans="1:4" x14ac:dyDescent="0.3">
      <c r="A1" s="1"/>
    </row>
    <row r="2" spans="1:4" x14ac:dyDescent="0.3">
      <c r="A2" s="1"/>
    </row>
    <row r="3" spans="1:4" ht="15" thickBot="1" x14ac:dyDescent="0.35">
      <c r="A3" s="9"/>
      <c r="B3" s="9"/>
      <c r="C3" s="9"/>
      <c r="D3" s="9"/>
    </row>
    <row r="4" spans="1:4" ht="21.6" thickBot="1" x14ac:dyDescent="0.35">
      <c r="A4" s="9"/>
      <c r="B4" s="48" t="s">
        <v>20</v>
      </c>
      <c r="C4" s="46"/>
      <c r="D4" s="47"/>
    </row>
    <row r="5" spans="1:4" ht="18.600000000000001" thickTop="1" x14ac:dyDescent="0.3">
      <c r="A5" s="9"/>
      <c r="B5" s="16" t="s">
        <v>2</v>
      </c>
      <c r="C5" s="17" t="s">
        <v>17</v>
      </c>
      <c r="D5" s="18" t="s">
        <v>3</v>
      </c>
    </row>
    <row r="6" spans="1:4" ht="15.6" x14ac:dyDescent="0.3">
      <c r="A6" s="9"/>
      <c r="B6" s="19" t="s">
        <v>4</v>
      </c>
      <c r="C6" s="12">
        <v>16475.580000000002</v>
      </c>
      <c r="D6" s="13">
        <f>20508+1507</f>
        <v>22015</v>
      </c>
    </row>
    <row r="7" spans="1:4" ht="15.6" x14ac:dyDescent="0.3">
      <c r="A7" s="9"/>
      <c r="B7" s="20" t="s">
        <v>5</v>
      </c>
      <c r="C7" s="21">
        <v>15317.27</v>
      </c>
      <c r="D7" s="22">
        <f>19282+1523</f>
        <v>20805</v>
      </c>
    </row>
    <row r="8" spans="1:4" ht="15.6" x14ac:dyDescent="0.3">
      <c r="A8" s="9"/>
      <c r="B8" s="19" t="s">
        <v>6</v>
      </c>
      <c r="C8" s="23">
        <v>14407.78</v>
      </c>
      <c r="D8" s="24">
        <f>18216+1331</f>
        <v>19547</v>
      </c>
    </row>
    <row r="9" spans="1:4" ht="15.6" x14ac:dyDescent="0.3">
      <c r="A9" s="9"/>
      <c r="B9" s="20" t="s">
        <v>7</v>
      </c>
      <c r="C9" s="21">
        <v>10921.31</v>
      </c>
      <c r="D9" s="22">
        <f>13848+1276</f>
        <v>15124</v>
      </c>
    </row>
    <row r="10" spans="1:4" ht="15.6" x14ac:dyDescent="0.3">
      <c r="A10" s="9"/>
      <c r="B10" s="19" t="s">
        <v>8</v>
      </c>
      <c r="C10" s="23">
        <v>7385.14</v>
      </c>
      <c r="D10" s="24">
        <f>8902+837</f>
        <v>9739</v>
      </c>
    </row>
    <row r="11" spans="1:4" ht="15.6" x14ac:dyDescent="0.3">
      <c r="A11" s="9"/>
      <c r="B11" s="20" t="s">
        <v>9</v>
      </c>
      <c r="C11" s="21">
        <v>6536.73</v>
      </c>
      <c r="D11" s="22">
        <f>8229+699</f>
        <v>8928</v>
      </c>
    </row>
    <row r="12" spans="1:4" ht="15.6" x14ac:dyDescent="0.3">
      <c r="A12" s="9"/>
      <c r="B12" s="19" t="s">
        <v>10</v>
      </c>
      <c r="C12" s="23">
        <v>6656.34</v>
      </c>
      <c r="D12" s="24">
        <f>8545+689</f>
        <v>9234</v>
      </c>
    </row>
    <row r="13" spans="1:4" ht="15.6" x14ac:dyDescent="0.3">
      <c r="A13" s="9"/>
      <c r="B13" s="20" t="s">
        <v>11</v>
      </c>
      <c r="C13" s="21">
        <v>7544.53</v>
      </c>
      <c r="D13" s="22">
        <f>9497+865</f>
        <v>10362</v>
      </c>
    </row>
    <row r="14" spans="1:4" ht="15.6" x14ac:dyDescent="0.3">
      <c r="A14" s="9"/>
      <c r="B14" s="19" t="s">
        <v>12</v>
      </c>
      <c r="C14" s="23">
        <v>6835.37</v>
      </c>
      <c r="D14" s="24">
        <f>8348+788</f>
        <v>9136</v>
      </c>
    </row>
    <row r="15" spans="1:4" ht="15.6" x14ac:dyDescent="0.3">
      <c r="A15" s="9"/>
      <c r="B15" s="20" t="s">
        <v>13</v>
      </c>
      <c r="C15" s="21">
        <v>6845.88</v>
      </c>
      <c r="D15" s="22">
        <f>8054+755</f>
        <v>8809</v>
      </c>
    </row>
    <row r="16" spans="1:4" ht="15.6" x14ac:dyDescent="0.3">
      <c r="A16" s="9"/>
      <c r="B16" s="19" t="s">
        <v>14</v>
      </c>
      <c r="C16" s="23">
        <v>3904.14</v>
      </c>
      <c r="D16" s="24">
        <f>3822+338</f>
        <v>4160</v>
      </c>
    </row>
    <row r="17" spans="1:4" ht="15.6" x14ac:dyDescent="0.3">
      <c r="A17" s="9"/>
      <c r="B17" s="20" t="s">
        <v>15</v>
      </c>
      <c r="C17" s="14">
        <f>6802.27</f>
        <v>6802.27</v>
      </c>
      <c r="D17" s="15">
        <f>7781+705</f>
        <v>8486</v>
      </c>
    </row>
    <row r="18" spans="1:4" ht="16.2" thickBot="1" x14ac:dyDescent="0.35">
      <c r="A18" s="9"/>
      <c r="B18" s="25" t="s">
        <v>16</v>
      </c>
      <c r="C18" s="26">
        <f>SUM(C6:C17)</f>
        <v>109632.34</v>
      </c>
      <c r="D18" s="27">
        <f>SUM(D6:D17)</f>
        <v>146345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zoomScale="70" zoomScaleNormal="70" workbookViewId="0">
      <selection activeCell="E11" sqref="E11"/>
    </sheetView>
  </sheetViews>
  <sheetFormatPr defaultRowHeight="14.4" x14ac:dyDescent="0.3"/>
  <cols>
    <col min="1" max="1" width="28.88671875" customWidth="1"/>
    <col min="2" max="2" width="24.109375" customWidth="1"/>
    <col min="3" max="3" width="20.44140625" bestFit="1" customWidth="1"/>
    <col min="4" max="4" width="26.44140625" bestFit="1" customWidth="1"/>
  </cols>
  <sheetData>
    <row r="1" spans="1:4" x14ac:dyDescent="0.3">
      <c r="A1" s="1"/>
    </row>
    <row r="2" spans="1:4" x14ac:dyDescent="0.3">
      <c r="A2" s="1"/>
    </row>
    <row r="3" spans="1:4" ht="15" thickBot="1" x14ac:dyDescent="0.35">
      <c r="A3" s="9"/>
      <c r="B3" s="9"/>
      <c r="C3" s="9"/>
      <c r="D3" s="9"/>
    </row>
    <row r="4" spans="1:4" ht="21.6" thickBot="1" x14ac:dyDescent="0.35">
      <c r="A4" s="9"/>
      <c r="B4" s="48" t="s">
        <v>20</v>
      </c>
      <c r="C4" s="46"/>
      <c r="D4" s="47"/>
    </row>
    <row r="5" spans="1:4" ht="18.600000000000001" thickTop="1" x14ac:dyDescent="0.3">
      <c r="A5" s="9"/>
      <c r="B5" s="16" t="s">
        <v>2</v>
      </c>
      <c r="C5" s="17" t="s">
        <v>17</v>
      </c>
      <c r="D5" s="18" t="s">
        <v>3</v>
      </c>
    </row>
    <row r="6" spans="1:4" ht="15.6" x14ac:dyDescent="0.3">
      <c r="A6" s="9"/>
      <c r="B6" s="19" t="s">
        <v>4</v>
      </c>
      <c r="C6" s="12">
        <v>9671.73</v>
      </c>
      <c r="D6" s="13">
        <f>9876+860</f>
        <v>10736</v>
      </c>
    </row>
    <row r="7" spans="1:4" ht="15.6" x14ac:dyDescent="0.3">
      <c r="A7" s="9"/>
      <c r="B7" s="20" t="s">
        <v>5</v>
      </c>
      <c r="C7" s="21">
        <v>13626.33</v>
      </c>
      <c r="D7" s="22">
        <f>16006+1259</f>
        <v>17265</v>
      </c>
    </row>
    <row r="8" spans="1:4" ht="15.6" x14ac:dyDescent="0.3">
      <c r="A8" s="9"/>
      <c r="B8" s="19" t="s">
        <v>6</v>
      </c>
      <c r="C8" s="23">
        <v>10343.09</v>
      </c>
      <c r="D8" s="24">
        <f>11973+993</f>
        <v>12966</v>
      </c>
    </row>
    <row r="9" spans="1:4" ht="15.6" x14ac:dyDescent="0.3">
      <c r="A9" s="9"/>
      <c r="B9" s="20" t="s">
        <v>7</v>
      </c>
      <c r="C9" s="21">
        <v>11871.09</v>
      </c>
      <c r="D9" s="22">
        <f>13885+1281</f>
        <v>15166</v>
      </c>
    </row>
    <row r="10" spans="1:4" ht="15.6" x14ac:dyDescent="0.3">
      <c r="A10" s="9"/>
      <c r="B10" s="19" t="s">
        <v>8</v>
      </c>
      <c r="C10" s="23">
        <v>11341.3</v>
      </c>
      <c r="D10" s="24">
        <f>14499+1221</f>
        <v>15720</v>
      </c>
    </row>
    <row r="11" spans="1:4" ht="15.6" x14ac:dyDescent="0.3">
      <c r="A11" s="9"/>
      <c r="B11" s="20" t="s">
        <v>9</v>
      </c>
      <c r="C11" s="21">
        <v>9913.92</v>
      </c>
      <c r="D11" s="22">
        <f>12068+938</f>
        <v>13006</v>
      </c>
    </row>
    <row r="12" spans="1:4" ht="15.6" x14ac:dyDescent="0.3">
      <c r="A12" s="9"/>
      <c r="B12" s="19" t="s">
        <v>10</v>
      </c>
      <c r="C12" s="23">
        <v>10433.299999999999</v>
      </c>
      <c r="D12" s="24">
        <f>12218+1021</f>
        <v>13239</v>
      </c>
    </row>
    <row r="13" spans="1:4" ht="15.6" x14ac:dyDescent="0.3">
      <c r="A13" s="9"/>
      <c r="B13" s="20" t="s">
        <v>11</v>
      </c>
      <c r="C13" s="21">
        <v>11827.38</v>
      </c>
      <c r="D13" s="22">
        <f>12658+1077</f>
        <v>13735</v>
      </c>
    </row>
    <row r="14" spans="1:4" ht="15.6" x14ac:dyDescent="0.3">
      <c r="A14" s="9"/>
      <c r="B14" s="19" t="s">
        <v>12</v>
      </c>
      <c r="C14" s="23">
        <v>12628.04</v>
      </c>
      <c r="D14" s="24">
        <f>13418+1108</f>
        <v>14526</v>
      </c>
    </row>
    <row r="15" spans="1:4" ht="15.6" x14ac:dyDescent="0.3">
      <c r="A15" s="9"/>
      <c r="B15" s="20" t="s">
        <v>13</v>
      </c>
      <c r="C15" s="21">
        <v>13439.3</v>
      </c>
      <c r="D15" s="22">
        <f>12944+1134</f>
        <v>14078</v>
      </c>
    </row>
    <row r="16" spans="1:4" ht="15.6" x14ac:dyDescent="0.3">
      <c r="A16" s="9"/>
      <c r="B16" s="19" t="s">
        <v>14</v>
      </c>
      <c r="C16" s="23">
        <v>11546.5</v>
      </c>
      <c r="D16" s="24">
        <f>11762+994</f>
        <v>12756</v>
      </c>
    </row>
    <row r="17" spans="1:4" ht="15.6" x14ac:dyDescent="0.3">
      <c r="A17" s="9"/>
      <c r="B17" s="20" t="s">
        <v>15</v>
      </c>
      <c r="C17" s="14">
        <v>9302.2999999999993</v>
      </c>
      <c r="D17" s="15">
        <f>612+8334</f>
        <v>8946</v>
      </c>
    </row>
    <row r="18" spans="1:4" ht="16.2" thickBot="1" x14ac:dyDescent="0.35">
      <c r="A18" s="9"/>
      <c r="B18" s="25" t="s">
        <v>16</v>
      </c>
      <c r="C18" s="26">
        <f>SUM(C6:C17)</f>
        <v>135944.28</v>
      </c>
      <c r="D18" s="27">
        <f>SUM(D6:D17)</f>
        <v>162139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2:I19"/>
  <sheetViews>
    <sheetView topLeftCell="C1" workbookViewId="0">
      <selection activeCell="G21" sqref="G21"/>
    </sheetView>
  </sheetViews>
  <sheetFormatPr defaultRowHeight="14.4" x14ac:dyDescent="0.3"/>
  <cols>
    <col min="5" max="5" width="20.88671875" customWidth="1"/>
    <col min="6" max="6" width="20.44140625" bestFit="1" customWidth="1"/>
    <col min="7" max="7" width="26.44140625" bestFit="1" customWidth="1"/>
  </cols>
  <sheetData>
    <row r="2" spans="4:9" ht="15" thickBot="1" x14ac:dyDescent="0.35"/>
    <row r="3" spans="4:9" ht="21.6" thickBot="1" x14ac:dyDescent="0.35">
      <c r="D3" s="9"/>
      <c r="E3" s="48" t="s">
        <v>20</v>
      </c>
      <c r="F3" s="46"/>
      <c r="G3" s="47"/>
    </row>
    <row r="4" spans="4:9" ht="18.600000000000001" thickTop="1" x14ac:dyDescent="0.3">
      <c r="D4" s="9"/>
      <c r="E4" s="16" t="s">
        <v>2</v>
      </c>
      <c r="F4" s="17" t="s">
        <v>17</v>
      </c>
      <c r="G4" s="18" t="s">
        <v>3</v>
      </c>
    </row>
    <row r="5" spans="4:9" ht="15.6" x14ac:dyDescent="0.3">
      <c r="D5" s="9"/>
      <c r="E5" s="19" t="s">
        <v>4</v>
      </c>
      <c r="F5" s="12">
        <v>17816.04</v>
      </c>
      <c r="G5" s="13">
        <f>15655+1474</f>
        <v>17129</v>
      </c>
    </row>
    <row r="6" spans="4:9" ht="15.6" x14ac:dyDescent="0.3">
      <c r="D6" s="9"/>
      <c r="E6" s="20" t="s">
        <v>5</v>
      </c>
      <c r="F6" s="21">
        <v>18061.39</v>
      </c>
      <c r="G6" s="22">
        <f>17501+1305</f>
        <v>18806</v>
      </c>
    </row>
    <row r="7" spans="4:9" ht="15.6" x14ac:dyDescent="0.3">
      <c r="D7" s="9"/>
      <c r="E7" s="19" t="s">
        <v>6</v>
      </c>
      <c r="F7" s="23">
        <v>15637.56</v>
      </c>
      <c r="G7" s="24">
        <f>14704+1243</f>
        <v>15947</v>
      </c>
    </row>
    <row r="8" spans="4:9" ht="15.6" x14ac:dyDescent="0.3">
      <c r="D8" s="9"/>
      <c r="E8" s="20" t="s">
        <v>7</v>
      </c>
      <c r="F8" s="21">
        <v>17856.77</v>
      </c>
      <c r="G8" s="22">
        <f>15294+1329</f>
        <v>16623</v>
      </c>
    </row>
    <row r="9" spans="4:9" ht="15.6" x14ac:dyDescent="0.3">
      <c r="D9" s="9"/>
      <c r="E9" s="19" t="s">
        <v>8</v>
      </c>
      <c r="F9" s="23">
        <v>12115.81</v>
      </c>
      <c r="G9" s="24">
        <f>12466+1029</f>
        <v>13495</v>
      </c>
    </row>
    <row r="10" spans="4:9" ht="15.6" x14ac:dyDescent="0.3">
      <c r="D10" s="9"/>
      <c r="E10" s="20" t="s">
        <v>9</v>
      </c>
      <c r="F10" s="21">
        <v>10327.33</v>
      </c>
      <c r="G10" s="22">
        <f>11791+1103</f>
        <v>12894</v>
      </c>
      <c r="H10" s="31"/>
      <c r="I10" s="31"/>
    </row>
    <row r="11" spans="4:9" ht="15.6" x14ac:dyDescent="0.3">
      <c r="D11" s="9"/>
      <c r="E11" s="19" t="s">
        <v>10</v>
      </c>
      <c r="F11" s="23">
        <v>9323.59</v>
      </c>
      <c r="G11" s="24">
        <f>1025+11469</f>
        <v>12494</v>
      </c>
      <c r="H11" s="31"/>
      <c r="I11" s="31"/>
    </row>
    <row r="12" spans="4:9" ht="15.6" x14ac:dyDescent="0.3">
      <c r="D12" s="9"/>
      <c r="E12" s="20" t="s">
        <v>11</v>
      </c>
      <c r="F12" s="21">
        <v>9376.68</v>
      </c>
      <c r="G12" s="22">
        <f>974+12538</f>
        <v>13512</v>
      </c>
      <c r="H12" s="31"/>
      <c r="I12" s="31"/>
    </row>
    <row r="13" spans="4:9" ht="15.6" x14ac:dyDescent="0.3">
      <c r="D13" s="9"/>
      <c r="E13" s="19" t="s">
        <v>12</v>
      </c>
      <c r="F13" s="23">
        <v>9334.3700000000008</v>
      </c>
      <c r="G13" s="24">
        <f>12097+1108</f>
        <v>13205</v>
      </c>
      <c r="H13" s="31"/>
      <c r="I13" s="31"/>
    </row>
    <row r="14" spans="4:9" ht="15.6" x14ac:dyDescent="0.3">
      <c r="D14" s="9"/>
      <c r="E14" s="20" t="s">
        <v>13</v>
      </c>
      <c r="F14" s="21">
        <v>9037.69</v>
      </c>
      <c r="G14" s="22">
        <f>12145+1186</f>
        <v>13331</v>
      </c>
      <c r="H14" s="31"/>
      <c r="I14" s="31"/>
    </row>
    <row r="15" spans="4:9" ht="15.6" x14ac:dyDescent="0.3">
      <c r="D15" s="9"/>
      <c r="E15" s="19" t="s">
        <v>14</v>
      </c>
      <c r="F15" s="23">
        <v>8990.5499999999993</v>
      </c>
      <c r="G15" s="24">
        <f>12799+1040</f>
        <v>13839</v>
      </c>
      <c r="H15" s="31"/>
      <c r="I15" s="31"/>
    </row>
    <row r="16" spans="4:9" ht="15.6" x14ac:dyDescent="0.3">
      <c r="D16" s="9"/>
      <c r="E16" s="20" t="s">
        <v>15</v>
      </c>
      <c r="F16" s="14">
        <v>9416.9500000000007</v>
      </c>
      <c r="G16" s="15">
        <f>12664+1095</f>
        <v>13759</v>
      </c>
      <c r="H16" s="31"/>
      <c r="I16" s="31"/>
    </row>
    <row r="17" spans="4:9" ht="16.2" thickBot="1" x14ac:dyDescent="0.35">
      <c r="D17" s="9"/>
      <c r="E17" s="25" t="s">
        <v>16</v>
      </c>
      <c r="F17" s="26">
        <f>SUM(F5:F16)</f>
        <v>147294.72999999998</v>
      </c>
      <c r="G17" s="27">
        <f>SUM(G5:G16)</f>
        <v>175034</v>
      </c>
      <c r="H17" s="31"/>
      <c r="I17" s="31"/>
    </row>
    <row r="18" spans="4:9" x14ac:dyDescent="0.3">
      <c r="H18" s="31"/>
      <c r="I18" s="31"/>
    </row>
    <row r="19" spans="4:9" x14ac:dyDescent="0.3">
      <c r="H19" s="31"/>
      <c r="I19" s="31"/>
    </row>
  </sheetData>
  <mergeCells count="1">
    <mergeCell ref="E3:G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2:I17"/>
  <sheetViews>
    <sheetView topLeftCell="D1" workbookViewId="0">
      <selection activeCell="F16" sqref="F16:G16"/>
    </sheetView>
  </sheetViews>
  <sheetFormatPr defaultRowHeight="14.4" x14ac:dyDescent="0.3"/>
  <cols>
    <col min="5" max="5" width="20.88671875" customWidth="1"/>
    <col min="6" max="6" width="20.44140625" bestFit="1" customWidth="1"/>
    <col min="7" max="7" width="26.44140625" bestFit="1" customWidth="1"/>
  </cols>
  <sheetData>
    <row r="2" spans="4:9" ht="15" thickBot="1" x14ac:dyDescent="0.35"/>
    <row r="3" spans="4:9" ht="21.6" thickBot="1" x14ac:dyDescent="0.35">
      <c r="D3" s="9"/>
      <c r="E3" s="48" t="s">
        <v>20</v>
      </c>
      <c r="F3" s="46"/>
      <c r="G3" s="47"/>
      <c r="H3" s="31"/>
      <c r="I3" s="31"/>
    </row>
    <row r="4" spans="4:9" ht="18.600000000000001" thickTop="1" x14ac:dyDescent="0.3">
      <c r="D4" s="9"/>
      <c r="E4" s="16" t="s">
        <v>2</v>
      </c>
      <c r="F4" s="17" t="s">
        <v>17</v>
      </c>
      <c r="G4" s="18" t="s">
        <v>3</v>
      </c>
      <c r="H4" s="31"/>
      <c r="I4" s="31"/>
    </row>
    <row r="5" spans="4:9" ht="15.6" x14ac:dyDescent="0.3">
      <c r="D5" s="9"/>
      <c r="E5" s="19" t="s">
        <v>4</v>
      </c>
      <c r="F5" s="12">
        <v>10402.18</v>
      </c>
      <c r="G5" s="13">
        <f>13894+1212</f>
        <v>15106</v>
      </c>
      <c r="H5" s="31"/>
      <c r="I5" s="31"/>
    </row>
    <row r="6" spans="4:9" ht="15.6" x14ac:dyDescent="0.3">
      <c r="D6" s="9"/>
      <c r="E6" s="20" t="s">
        <v>5</v>
      </c>
      <c r="F6" s="21">
        <v>10905.98</v>
      </c>
      <c r="G6" s="22">
        <f>14655+1287</f>
        <v>15942</v>
      </c>
      <c r="H6" s="31"/>
      <c r="I6" s="31"/>
    </row>
    <row r="7" spans="4:9" ht="15.6" x14ac:dyDescent="0.3">
      <c r="D7" s="9"/>
      <c r="E7" s="19" t="s">
        <v>6</v>
      </c>
      <c r="F7" s="23">
        <v>10473.69</v>
      </c>
      <c r="G7" s="24">
        <f>13011+1206</f>
        <v>14217</v>
      </c>
      <c r="H7" s="31"/>
      <c r="I7" s="31"/>
    </row>
    <row r="8" spans="4:9" ht="15.6" x14ac:dyDescent="0.3">
      <c r="D8" s="9"/>
      <c r="E8" s="20" t="s">
        <v>7</v>
      </c>
      <c r="F8" s="21">
        <v>13017.15</v>
      </c>
      <c r="G8" s="22">
        <f>15981+1496</f>
        <v>17477</v>
      </c>
      <c r="H8" s="31"/>
      <c r="I8" s="31"/>
    </row>
    <row r="9" spans="4:9" ht="15.6" x14ac:dyDescent="0.3">
      <c r="D9" s="9"/>
      <c r="E9" s="19" t="s">
        <v>8</v>
      </c>
      <c r="F9" s="23">
        <v>10031.35</v>
      </c>
      <c r="G9" s="24">
        <f>1039+13312</f>
        <v>14351</v>
      </c>
      <c r="H9" s="31"/>
      <c r="I9" s="31"/>
    </row>
    <row r="10" spans="4:9" ht="15.6" x14ac:dyDescent="0.3">
      <c r="D10" s="9"/>
      <c r="E10" s="20" t="s">
        <v>9</v>
      </c>
      <c r="F10" s="21">
        <v>9938.3700000000008</v>
      </c>
      <c r="G10" s="22">
        <f>1229+12663</f>
        <v>13892</v>
      </c>
      <c r="H10" s="31"/>
      <c r="I10" s="31"/>
    </row>
    <row r="11" spans="4:9" ht="15.6" x14ac:dyDescent="0.3">
      <c r="D11" s="9"/>
      <c r="E11" s="19" t="s">
        <v>10</v>
      </c>
      <c r="F11" s="23">
        <v>9689.44</v>
      </c>
      <c r="G11" s="24">
        <f>1172+12385</f>
        <v>13557</v>
      </c>
      <c r="H11" s="31"/>
      <c r="I11" s="31"/>
    </row>
    <row r="12" spans="4:9" ht="15.6" x14ac:dyDescent="0.3">
      <c r="D12" s="9"/>
      <c r="E12" s="20" t="s">
        <v>11</v>
      </c>
      <c r="F12" s="21">
        <v>9338.6</v>
      </c>
      <c r="G12" s="22">
        <f>1085+12028</f>
        <v>13113</v>
      </c>
    </row>
    <row r="13" spans="4:9" ht="15.6" x14ac:dyDescent="0.3">
      <c r="D13" s="9"/>
      <c r="E13" s="19" t="s">
        <v>12</v>
      </c>
      <c r="F13" s="23">
        <v>9362.7199999999993</v>
      </c>
      <c r="G13" s="24">
        <f>1178+11765</f>
        <v>12943</v>
      </c>
    </row>
    <row r="14" spans="4:9" ht="15.6" x14ac:dyDescent="0.3">
      <c r="D14" s="9"/>
      <c r="E14" s="20" t="s">
        <v>13</v>
      </c>
      <c r="F14" s="21">
        <v>9796.9</v>
      </c>
      <c r="G14" s="22">
        <f>1085+13197</f>
        <v>14282</v>
      </c>
    </row>
    <row r="15" spans="4:9" ht="15.6" x14ac:dyDescent="0.3">
      <c r="D15" s="9"/>
      <c r="E15" s="19" t="s">
        <v>14</v>
      </c>
      <c r="F15" s="23">
        <v>9729.35</v>
      </c>
      <c r="G15" s="24">
        <f>1112+12451</f>
        <v>13563</v>
      </c>
    </row>
    <row r="16" spans="4:9" ht="15.6" x14ac:dyDescent="0.3">
      <c r="D16" s="9"/>
      <c r="E16" s="20" t="s">
        <v>15</v>
      </c>
      <c r="F16" s="21">
        <v>10847.94</v>
      </c>
      <c r="G16" s="22">
        <f>1388+13026</f>
        <v>14414</v>
      </c>
    </row>
    <row r="17" spans="4:7" ht="16.2" thickBot="1" x14ac:dyDescent="0.35">
      <c r="D17" s="9"/>
      <c r="E17" s="25" t="s">
        <v>16</v>
      </c>
      <c r="F17" s="26">
        <f>SUM(F5:F16)</f>
        <v>123533.67000000001</v>
      </c>
      <c r="G17" s="27">
        <f>SUM(G5:G16)</f>
        <v>172857</v>
      </c>
    </row>
  </sheetData>
  <mergeCells count="1">
    <mergeCell ref="E3:G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B9F3-27FF-4491-8E5B-C4E3A8CDF3DF}">
  <dimension ref="D2:I17"/>
  <sheetViews>
    <sheetView topLeftCell="D1" workbookViewId="0">
      <selection activeCell="F16" sqref="F16:G16"/>
    </sheetView>
  </sheetViews>
  <sheetFormatPr defaultRowHeight="14.4" x14ac:dyDescent="0.3"/>
  <cols>
    <col min="5" max="5" width="20.88671875" customWidth="1"/>
    <col min="6" max="6" width="20.44140625" bestFit="1" customWidth="1"/>
    <col min="7" max="7" width="26.44140625" bestFit="1" customWidth="1"/>
  </cols>
  <sheetData>
    <row r="2" spans="4:9" ht="15" thickBot="1" x14ac:dyDescent="0.35"/>
    <row r="3" spans="4:9" ht="21.6" thickBot="1" x14ac:dyDescent="0.35">
      <c r="D3" s="9"/>
      <c r="E3" s="48" t="s">
        <v>20</v>
      </c>
      <c r="F3" s="46"/>
      <c r="G3" s="47"/>
      <c r="H3" s="31"/>
      <c r="I3" s="31"/>
    </row>
    <row r="4" spans="4:9" ht="18.600000000000001" thickTop="1" x14ac:dyDescent="0.3">
      <c r="D4" s="9"/>
      <c r="E4" s="16" t="s">
        <v>2</v>
      </c>
      <c r="F4" s="17" t="s">
        <v>17</v>
      </c>
      <c r="G4" s="18" t="s">
        <v>3</v>
      </c>
      <c r="H4" s="31"/>
      <c r="I4" s="31"/>
    </row>
    <row r="5" spans="4:9" ht="15.6" x14ac:dyDescent="0.3">
      <c r="D5" s="9"/>
      <c r="E5" s="19" t="s">
        <v>4</v>
      </c>
      <c r="F5" s="23">
        <v>10927.26</v>
      </c>
      <c r="G5" s="24">
        <f>14765+1655</f>
        <v>16420</v>
      </c>
      <c r="H5" s="31"/>
      <c r="I5" s="31"/>
    </row>
    <row r="6" spans="4:9" ht="15.6" x14ac:dyDescent="0.3">
      <c r="D6" s="9"/>
      <c r="E6" s="20" t="s">
        <v>5</v>
      </c>
      <c r="F6" s="21">
        <v>12233.76</v>
      </c>
      <c r="G6" s="22">
        <f>1493+16602</f>
        <v>18095</v>
      </c>
      <c r="H6" s="31"/>
      <c r="I6" s="31"/>
    </row>
    <row r="7" spans="4:9" ht="15.6" x14ac:dyDescent="0.3">
      <c r="D7" s="9"/>
      <c r="E7" s="19" t="s">
        <v>6</v>
      </c>
      <c r="F7" s="23">
        <v>13211.85</v>
      </c>
      <c r="G7" s="24">
        <f>1438+16910</f>
        <v>18348</v>
      </c>
      <c r="H7" s="31"/>
      <c r="I7" s="31"/>
    </row>
    <row r="8" spans="4:9" ht="15.6" x14ac:dyDescent="0.3">
      <c r="D8" s="9"/>
      <c r="E8" s="20" t="s">
        <v>7</v>
      </c>
      <c r="F8" s="21">
        <v>12534.82</v>
      </c>
      <c r="G8" s="22">
        <f>1381+16939</f>
        <v>18320</v>
      </c>
      <c r="H8" s="31"/>
      <c r="I8" s="31"/>
    </row>
    <row r="9" spans="4:9" ht="15.6" x14ac:dyDescent="0.3">
      <c r="D9" s="9"/>
      <c r="E9" s="19" t="s">
        <v>8</v>
      </c>
      <c r="F9" s="23">
        <v>10840.43</v>
      </c>
      <c r="G9" s="24">
        <f>1351+13902</f>
        <v>15253</v>
      </c>
      <c r="H9" s="31"/>
      <c r="I9" s="31"/>
    </row>
    <row r="10" spans="4:9" ht="15.6" x14ac:dyDescent="0.3">
      <c r="D10" s="9"/>
      <c r="E10" s="20" t="s">
        <v>9</v>
      </c>
      <c r="F10" s="21">
        <v>10548.81</v>
      </c>
      <c r="G10" s="22">
        <f>1484+12571</f>
        <v>14055</v>
      </c>
      <c r="H10" s="31"/>
      <c r="I10" s="31"/>
    </row>
    <row r="11" spans="4:9" ht="15.6" x14ac:dyDescent="0.3">
      <c r="D11" s="9"/>
      <c r="E11" s="19" t="s">
        <v>10</v>
      </c>
      <c r="F11" s="23">
        <v>9903.42</v>
      </c>
      <c r="G11" s="24">
        <f>1165+13035</f>
        <v>14200</v>
      </c>
      <c r="H11" s="31"/>
      <c r="I11" s="31"/>
    </row>
    <row r="12" spans="4:9" ht="15.6" x14ac:dyDescent="0.3">
      <c r="D12" s="9"/>
      <c r="E12" s="20" t="s">
        <v>11</v>
      </c>
      <c r="F12" s="21">
        <v>10537.33</v>
      </c>
      <c r="G12" s="22">
        <f>1194+12739</f>
        <v>13933</v>
      </c>
    </row>
    <row r="13" spans="4:9" ht="15.6" x14ac:dyDescent="0.3">
      <c r="D13" s="9"/>
      <c r="E13" s="19" t="s">
        <v>12</v>
      </c>
      <c r="F13" s="23">
        <v>10344.379999999999</v>
      </c>
      <c r="G13" s="24">
        <f>1123+12998</f>
        <v>14121</v>
      </c>
    </row>
    <row r="14" spans="4:9" ht="15.6" x14ac:dyDescent="0.3">
      <c r="D14" s="9"/>
      <c r="E14" s="20" t="s">
        <v>13</v>
      </c>
      <c r="F14" s="21">
        <v>10893.01</v>
      </c>
      <c r="G14" s="22">
        <v>14038</v>
      </c>
    </row>
    <row r="15" spans="4:9" ht="15.6" x14ac:dyDescent="0.3">
      <c r="D15" s="9"/>
      <c r="E15" s="19" t="s">
        <v>14</v>
      </c>
      <c r="F15" s="23">
        <v>11853.88</v>
      </c>
      <c r="G15" s="24">
        <v>15094</v>
      </c>
    </row>
    <row r="16" spans="4:9" ht="15.6" x14ac:dyDescent="0.3">
      <c r="D16" s="9"/>
      <c r="E16" s="20" t="s">
        <v>15</v>
      </c>
      <c r="F16" s="21">
        <v>10468.77</v>
      </c>
      <c r="G16" s="22">
        <v>15228</v>
      </c>
    </row>
    <row r="17" spans="4:7" ht="16.2" thickBot="1" x14ac:dyDescent="0.35">
      <c r="D17" s="9"/>
      <c r="E17" s="25" t="s">
        <v>16</v>
      </c>
      <c r="F17" s="26">
        <f>SUM(F5:F16)</f>
        <v>134297.72</v>
      </c>
      <c r="G17" s="27">
        <f>SUM(G5:G16)</f>
        <v>187105</v>
      </c>
    </row>
  </sheetData>
  <mergeCells count="1">
    <mergeCell ref="E3:G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F8EA-507D-4F9D-8A9B-420805777970}">
  <dimension ref="D2:I17"/>
  <sheetViews>
    <sheetView topLeftCell="D1" workbookViewId="0">
      <selection activeCell="F16" sqref="F16:G16"/>
    </sheetView>
  </sheetViews>
  <sheetFormatPr defaultRowHeight="14.4" x14ac:dyDescent="0.3"/>
  <cols>
    <col min="5" max="5" width="20.88671875" customWidth="1"/>
    <col min="6" max="6" width="20.44140625" bestFit="1" customWidth="1"/>
    <col min="7" max="7" width="26.44140625" bestFit="1" customWidth="1"/>
  </cols>
  <sheetData>
    <row r="2" spans="4:9" ht="15" thickBot="1" x14ac:dyDescent="0.35"/>
    <row r="3" spans="4:9" ht="21.6" thickBot="1" x14ac:dyDescent="0.35">
      <c r="D3" s="9"/>
      <c r="E3" s="48" t="s">
        <v>20</v>
      </c>
      <c r="F3" s="46"/>
      <c r="G3" s="47"/>
      <c r="H3" s="31"/>
      <c r="I3" s="31"/>
    </row>
    <row r="4" spans="4:9" ht="18.600000000000001" thickTop="1" x14ac:dyDescent="0.3">
      <c r="D4" s="9"/>
      <c r="E4" s="16" t="s">
        <v>2</v>
      </c>
      <c r="F4" s="17" t="s">
        <v>17</v>
      </c>
      <c r="G4" s="18" t="s">
        <v>3</v>
      </c>
      <c r="H4" s="31"/>
      <c r="I4" s="31"/>
    </row>
    <row r="5" spans="4:9" ht="15.6" x14ac:dyDescent="0.3">
      <c r="D5" s="9"/>
      <c r="E5" s="28" t="s">
        <v>4</v>
      </c>
      <c r="F5" s="52">
        <v>10666.74</v>
      </c>
      <c r="G5" s="29">
        <v>15614</v>
      </c>
      <c r="H5" s="31"/>
      <c r="I5" s="31"/>
    </row>
    <row r="6" spans="4:9" ht="15.6" x14ac:dyDescent="0.3">
      <c r="D6" s="9"/>
      <c r="E6" s="28" t="s">
        <v>5</v>
      </c>
      <c r="F6" s="52">
        <v>12022.42</v>
      </c>
      <c r="G6" s="29">
        <v>17841</v>
      </c>
      <c r="H6" s="31"/>
      <c r="I6" s="31"/>
    </row>
    <row r="7" spans="4:9" ht="15.6" x14ac:dyDescent="0.3">
      <c r="D7" s="9"/>
      <c r="E7" s="28" t="s">
        <v>6</v>
      </c>
      <c r="F7" s="52">
        <v>12830.42</v>
      </c>
      <c r="G7" s="29">
        <v>18082</v>
      </c>
      <c r="H7" s="31"/>
      <c r="I7" s="31"/>
    </row>
    <row r="8" spans="4:9" ht="15.6" x14ac:dyDescent="0.3">
      <c r="D8" s="9"/>
      <c r="E8" s="28" t="s">
        <v>7</v>
      </c>
      <c r="F8" s="52">
        <v>14695.66</v>
      </c>
      <c r="G8" s="29">
        <v>19420</v>
      </c>
      <c r="H8" s="31"/>
      <c r="I8" s="31"/>
    </row>
    <row r="9" spans="4:9" ht="15.6" x14ac:dyDescent="0.3">
      <c r="D9" s="9"/>
      <c r="E9" s="28" t="s">
        <v>8</v>
      </c>
      <c r="F9" s="52">
        <v>11565.73</v>
      </c>
      <c r="G9" s="29">
        <v>15796</v>
      </c>
      <c r="H9" s="31"/>
      <c r="I9" s="31"/>
    </row>
    <row r="10" spans="4:9" ht="15.6" x14ac:dyDescent="0.3">
      <c r="D10" s="9"/>
      <c r="E10" s="28" t="s">
        <v>9</v>
      </c>
      <c r="F10" s="52">
        <v>12515.23</v>
      </c>
      <c r="G10" s="29">
        <v>17025</v>
      </c>
      <c r="H10" s="31"/>
      <c r="I10" s="31"/>
    </row>
    <row r="11" spans="4:9" ht="15.6" x14ac:dyDescent="0.3">
      <c r="D11" s="9"/>
      <c r="E11" s="28" t="s">
        <v>10</v>
      </c>
      <c r="F11" s="52">
        <v>13108.43</v>
      </c>
      <c r="G11" s="29">
        <v>17264</v>
      </c>
      <c r="H11" s="31"/>
      <c r="I11" s="31"/>
    </row>
    <row r="12" spans="4:9" ht="15.6" x14ac:dyDescent="0.3">
      <c r="D12" s="9"/>
      <c r="E12" s="28" t="s">
        <v>11</v>
      </c>
      <c r="F12" s="52">
        <v>12377.71</v>
      </c>
      <c r="G12" s="29">
        <v>16827</v>
      </c>
    </row>
    <row r="13" spans="4:9" ht="15.6" x14ac:dyDescent="0.3">
      <c r="D13" s="9"/>
      <c r="E13" s="28" t="s">
        <v>12</v>
      </c>
      <c r="F13" s="52">
        <v>11142.9</v>
      </c>
      <c r="G13" s="29">
        <v>13784</v>
      </c>
    </row>
    <row r="14" spans="4:9" ht="15.6" x14ac:dyDescent="0.3">
      <c r="D14" s="9"/>
      <c r="E14" s="28" t="s">
        <v>13</v>
      </c>
      <c r="F14" s="52">
        <v>13708.1</v>
      </c>
      <c r="G14" s="29">
        <v>17030</v>
      </c>
    </row>
    <row r="15" spans="4:9" ht="15.6" x14ac:dyDescent="0.3">
      <c r="D15" s="9"/>
      <c r="E15" s="28" t="s">
        <v>14</v>
      </c>
      <c r="F15" s="52">
        <v>16942.990000000002</v>
      </c>
      <c r="G15" s="29">
        <v>19476</v>
      </c>
    </row>
    <row r="16" spans="4:9" ht="15.6" x14ac:dyDescent="0.3">
      <c r="D16" s="9"/>
      <c r="E16" s="28" t="s">
        <v>15</v>
      </c>
      <c r="F16" s="52">
        <v>19144.2</v>
      </c>
      <c r="G16" s="29">
        <v>21379</v>
      </c>
    </row>
    <row r="17" spans="4:7" ht="16.2" thickBot="1" x14ac:dyDescent="0.35">
      <c r="D17" s="9"/>
      <c r="E17" s="25" t="s">
        <v>16</v>
      </c>
      <c r="F17" s="26">
        <f>SUM(F5:F16)</f>
        <v>160720.53</v>
      </c>
      <c r="G17" s="27">
        <f>SUM(G5:G16)</f>
        <v>209538</v>
      </c>
    </row>
  </sheetData>
  <mergeCells count="1">
    <mergeCell ref="E3:G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2026-01-20T02:09:57Z</dcterms:modified>
</cp:coreProperties>
</file>