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Alta Tensão\CCHS - Campos Alberto Rosa\"/>
    </mc:Choice>
  </mc:AlternateContent>
  <bookViews>
    <workbookView xWindow="0" yWindow="0" windowWidth="23040" windowHeight="9372" firstSheet="4" activeTab="15"/>
  </bookViews>
  <sheets>
    <sheet name="2012" sheetId="7" r:id="rId1"/>
    <sheet name="2013" sheetId="3" r:id="rId2"/>
    <sheet name="2014" sheetId="4" r:id="rId3"/>
    <sheet name="2015" sheetId="5" r:id="rId4"/>
    <sheet name="2016" sheetId="9" r:id="rId5"/>
    <sheet name="2017" sheetId="10" r:id="rId6"/>
    <sheet name="2018" sheetId="11" r:id="rId7"/>
    <sheet name="2019" sheetId="13" r:id="rId8"/>
    <sheet name="2020" sheetId="14" r:id="rId9"/>
    <sheet name="2021" sheetId="15" r:id="rId10"/>
    <sheet name="2022" sheetId="16" r:id="rId11"/>
    <sheet name="2023" sheetId="17" r:id="rId12"/>
    <sheet name="2024" sheetId="18" r:id="rId13"/>
    <sheet name="2025" sheetId="19" r:id="rId14"/>
    <sheet name="GRAFICO" sheetId="6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9" l="1"/>
  <c r="C17" i="19"/>
  <c r="D17" i="18" l="1"/>
  <c r="C17" i="18"/>
  <c r="C17" i="17" l="1"/>
  <c r="D17" i="17"/>
  <c r="D12" i="16"/>
  <c r="D11" i="16"/>
  <c r="D8" i="16" l="1"/>
  <c r="D9" i="16"/>
  <c r="D10" i="16"/>
  <c r="D5" i="16"/>
  <c r="D6" i="16"/>
  <c r="D7" i="16"/>
  <c r="C17" i="16"/>
  <c r="D17" i="16" l="1"/>
  <c r="D9" i="15"/>
  <c r="D10" i="15"/>
  <c r="D11" i="15"/>
  <c r="D12" i="15"/>
  <c r="D13" i="15"/>
  <c r="D15" i="15"/>
  <c r="D14" i="15"/>
  <c r="D16" i="15"/>
  <c r="D17" i="15"/>
  <c r="D8" i="15" l="1"/>
  <c r="D7" i="15"/>
  <c r="D6" i="15"/>
  <c r="C18" i="15"/>
  <c r="C15" i="1" s="1"/>
  <c r="D17" i="14"/>
  <c r="D16" i="14"/>
  <c r="D15" i="14"/>
  <c r="D14" i="14"/>
  <c r="D13" i="14"/>
  <c r="D12" i="14"/>
  <c r="D11" i="14"/>
  <c r="D18" i="15" l="1"/>
  <c r="D15" i="1" s="1"/>
  <c r="D9" i="14"/>
  <c r="D10" i="14"/>
  <c r="D17" i="13" l="1"/>
  <c r="D6" i="14"/>
  <c r="D7" i="14"/>
  <c r="D8" i="14"/>
  <c r="C18" i="14"/>
  <c r="C14" i="1" s="1"/>
  <c r="D16" i="13"/>
  <c r="D15" i="13"/>
  <c r="D14" i="13"/>
  <c r="D13" i="13"/>
  <c r="D12" i="13"/>
  <c r="D11" i="13"/>
  <c r="D10" i="13"/>
  <c r="D9" i="13"/>
  <c r="D8" i="13"/>
  <c r="D7" i="13"/>
  <c r="D6" i="13"/>
  <c r="D18" i="14" l="1"/>
  <c r="D14" i="1" s="1"/>
  <c r="D18" i="13"/>
  <c r="D13" i="1" s="1"/>
  <c r="C18" i="13"/>
  <c r="C13" i="1" s="1"/>
  <c r="D17" i="11"/>
  <c r="D15" i="11" l="1"/>
  <c r="D14" i="11"/>
  <c r="D13" i="11"/>
  <c r="C18" i="11"/>
  <c r="C12" i="1" s="1"/>
  <c r="C18" i="9"/>
  <c r="C10" i="1" s="1"/>
  <c r="D18" i="3"/>
  <c r="C18" i="3"/>
  <c r="C7" i="1" s="1"/>
  <c r="C18" i="7"/>
  <c r="C6" i="1" s="1"/>
  <c r="D18" i="7"/>
  <c r="D6" i="1" s="1"/>
  <c r="C18" i="4"/>
  <c r="C8" i="1" s="1"/>
  <c r="D18" i="4"/>
  <c r="C18" i="10" l="1"/>
  <c r="D6" i="9"/>
  <c r="D7" i="9"/>
  <c r="D8" i="9"/>
  <c r="D9" i="9"/>
  <c r="D10" i="9"/>
  <c r="D11" i="9"/>
  <c r="D12" i="9"/>
  <c r="D13" i="9"/>
  <c r="D14" i="9"/>
  <c r="D15" i="9"/>
  <c r="D17" i="9"/>
  <c r="D16" i="9"/>
  <c r="D6" i="10"/>
  <c r="D8" i="10"/>
  <c r="D7" i="10"/>
  <c r="D9" i="10"/>
  <c r="D10" i="10"/>
  <c r="D11" i="10"/>
  <c r="D12" i="10"/>
  <c r="D13" i="10"/>
  <c r="D14" i="10"/>
  <c r="D15" i="10"/>
  <c r="D16" i="10"/>
  <c r="D17" i="10"/>
  <c r="D6" i="11"/>
  <c r="D7" i="11"/>
  <c r="D8" i="11"/>
  <c r="D9" i="11"/>
  <c r="D10" i="11"/>
  <c r="D11" i="11"/>
  <c r="D12" i="11"/>
  <c r="D18" i="5"/>
  <c r="C18" i="5"/>
  <c r="D18" i="11" l="1"/>
  <c r="D12" i="1" s="1"/>
  <c r="D18" i="10"/>
  <c r="D18" i="9"/>
  <c r="D10" i="1" s="1"/>
  <c r="D11" i="1"/>
  <c r="C11" i="1"/>
</calcChain>
</file>

<file path=xl/sharedStrings.xml><?xml version="1.0" encoding="utf-8"?>
<sst xmlns="http://schemas.openxmlformats.org/spreadsheetml/2006/main" count="258" uniqueCount="33">
  <si>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</si>
  <si>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</si>
  <si>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</si>
  <si>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</si>
  <si>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</si>
  <si>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</si>
  <si>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</si>
  <si>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</si>
  <si>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</si>
  <si>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</si>
  <si>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</si>
  <si>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</si>
  <si>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</si>
  <si>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</si>
  <si>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</si>
  <si>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</si>
  <si>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</si>
  <si>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</si>
  <si>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</si>
  <si>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ICH - Alberto Rosa</t>
  </si>
  <si>
    <t>CCHS - Alberto Rosa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</si>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</sst>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165" fontId="3" fillId="3" borderId="0" xfId="0" applyNumberFormat="1" applyFont="1" applyFill="1" applyAlignment="1">
      <alignment horizontal="center" vertical="center"/>
    </xf>
    <xf numFmtId="165" fontId="3" fillId="3" borderId="0" xfId="2" applyNumberFormat="1" applyFont="1" applyFill="1" applyBorder="1" applyAlignment="1"/>
    <xf numFmtId="165" fontId="3" fillId="0" borderId="0" xfId="2" applyNumberFormat="1" applyFont="1" applyBorder="1" applyAlignment="1"/>
    <xf numFmtId="49" fontId="3" fillId="4" borderId="1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4" xfId="2" applyNumberFormat="1" applyFont="1" applyBorder="1" applyAlignment="1"/>
    <xf numFmtId="3" fontId="3" fillId="0" borderId="5" xfId="0" applyNumberFormat="1" applyFont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07665671502851E-2"/>
          <c:y val="2.2654051085750259E-2"/>
          <c:w val="0.91615852520804553"/>
          <c:h val="0.7763300787401576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2591441590865446E-2"/>
                  <c:y val="-4.2881152280303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957696806746174E-2"/>
                  <c:y val="-3.2318331982952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412894064516879E-2"/>
                  <c:y val="-3.2363484032479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916121072449093E-2"/>
                  <c:y val="-2.8730499958610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1699518713154208E-3"/>
                  <c:y val="-4.0853323567112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006743835512801"/>
                  <c:y val="-2.0272768548085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45995192951214E-2"/>
                  <c:y val="-5.9394511015845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321408826115115E-3"/>
                  <c:y val="6.909016111756222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0262595224377441"/>
                  <c:y val="-1.9159017993091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7851028044997814E-2"/>
                  <c:y val="-3.9131023722385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9.0336784398624234E-2"/>
                  <c:y val="-3.962920133549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583771263625523E-2"/>
                  <c:y val="-4.0058647495440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9071.52</c:v>
                </c:pt>
                <c:pt idx="1">
                  <c:v>21549.82</c:v>
                </c:pt>
                <c:pt idx="2">
                  <c:v>29566.86</c:v>
                </c:pt>
                <c:pt idx="3">
                  <c:v>13723.12</c:v>
                </c:pt>
                <c:pt idx="4">
                  <c:v>11918.82</c:v>
                </c:pt>
                <c:pt idx="5">
                  <c:v>27437.38</c:v>
                </c:pt>
                <c:pt idx="6">
                  <c:v>34695.040000000001</c:v>
                </c:pt>
                <c:pt idx="7">
                  <c:v>19780.63</c:v>
                </c:pt>
                <c:pt idx="8">
                  <c:v>10273.02</c:v>
                </c:pt>
                <c:pt idx="9">
                  <c:v>11374.57</c:v>
                </c:pt>
                <c:pt idx="10">
                  <c:v>17497.62</c:v>
                </c:pt>
                <c:pt idx="11">
                  <c:v>25841.94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612-4EB9-A104-A49719A99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79871856"/>
        <c:axId val="-177987729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7708795269770889E-2"/>
                  <c:y val="3.2183879213250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8768673871420175E-2"/>
                  <c:y val="3.5027454954559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411642835111246E-2"/>
                  <c:y val="3.876955648145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75240206947524E-2"/>
                  <c:y val="3.8555335090918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996124098678353E-2"/>
                  <c:y val="4.1942240494866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368652920602219E-2"/>
                  <c:y val="3.5286326705179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7926567383068245E-2"/>
                  <c:y val="7.662302804694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6659915847547882E-2"/>
                  <c:y val="2.9085445236835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8379337837759194E-2"/>
                  <c:y val="3.8576155202644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173210887441838E-2"/>
                  <c:y val="3.5704986542180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460656109782285E-2"/>
                  <c:y val="3.379329893416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310624974539045E-2"/>
                  <c:y val="2.7482045789195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7038</c:v>
                </c:pt>
                <c:pt idx="1">
                  <c:v>16652</c:v>
                </c:pt>
                <c:pt idx="2">
                  <c:v>24488</c:v>
                </c:pt>
                <c:pt idx="3">
                  <c:v>12928</c:v>
                </c:pt>
                <c:pt idx="4">
                  <c:v>9349</c:v>
                </c:pt>
                <c:pt idx="5">
                  <c:v>25703</c:v>
                </c:pt>
                <c:pt idx="6">
                  <c:v>35836</c:v>
                </c:pt>
                <c:pt idx="7">
                  <c:v>18499</c:v>
                </c:pt>
                <c:pt idx="8">
                  <c:v>7053</c:v>
                </c:pt>
                <c:pt idx="9">
                  <c:v>8386</c:v>
                </c:pt>
                <c:pt idx="10">
                  <c:v>13619</c:v>
                </c:pt>
                <c:pt idx="11">
                  <c:v>21877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9612-4EB9-A104-A49719A99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6600192"/>
        <c:axId val="-1616609984"/>
      </c:lineChart>
      <c:catAx>
        <c:axId val="-177987185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779877296"/>
        <c:crosses val="autoZero"/>
        <c:auto val="1"/>
        <c:lblAlgn val="ctr"/>
        <c:lblOffset val="100"/>
        <c:noMultiLvlLbl val="0"/>
      </c:catAx>
      <c:valAx>
        <c:axId val="-177987729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779871856"/>
        <c:crosses val="autoZero"/>
        <c:crossBetween val="between"/>
      </c:valAx>
      <c:valAx>
        <c:axId val="-1616609984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-1616600192"/>
        <c:crosses val="max"/>
        <c:crossBetween val="between"/>
      </c:valAx>
      <c:catAx>
        <c:axId val="-161660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6166099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3214728425022262E-2"/>
          <c:y val="2.8144526693640835E-2"/>
          <c:w val="0.21667720027236093"/>
          <c:h val="0.1110825705563485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45002120133815E-2"/>
          <c:y val="7.6737383917024504E-2"/>
          <c:w val="0.92761811023622043"/>
          <c:h val="0.8106952943879366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7796590610222805E-2"/>
                  <c:y val="2.66252516282914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087E5230-BBFF-4FDE-BB9E-CD61BFBD94C4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6.9725697631354361E-2"/>
                  <c:y val="-2.32597270685104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949E45AD-C3B9-43FB-8560-85CA3DAF5CFA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1.5192636963324369E-2"/>
                  <c:y val="-2.96132262830740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01D761E8-2338-49FA-AA27-252F1522E36C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1.5192636963324369E-2"/>
                  <c:y val="-2.03331626129794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D3888DD1-58E3-4F86-A471-5F56EABD066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5.2206951891749794E-2"/>
                  <c:y val="2.94931079333380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CDD98606-4B07-4D09-8B57-91DA5D94685E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8.6289913530747303E-2"/>
                  <c:y val="-2.174977308931376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R$</a:t>
                    </a:r>
                    <a:fld id="{751176B9-8781-4946-B27C-2FDBBD7304FF}" type="VALUE">
                      <a:rPr lang="en-US"/>
                      <a:pPr>
                        <a:defRPr/>
                      </a:pPr>
                      <a:t>[VALOR]</a:t>
                    </a:fld>
                    <a:endParaRPr lang="en-US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8A3-4AC8-B870-AB91B3AF361B}"/>
                </c:ext>
                <c:ext xmlns:c15="http://schemas.microsoft.com/office/drawing/2012/chart" uri="{CE6537A1-D6FC-4f65-9D91-7224C49458BB}">
                  <c15:layout>
                    <c:manualLayout>
                      <c:w val="8.9076346284935229E-2"/>
                      <c:h val="2.1831659228250477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7.436100778813691E-2"/>
                  <c:y val="-2.66485875040070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1BA33E12-358E-4B62-91EA-485AB315E0EB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-5.7796590610222805E-2"/>
                  <c:y val="-2.64935881610962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BF8F997A-732B-4A85-9C17-099F288309FE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AE211DC4-A272-4FF5-80D6-DA62F1ABD1B0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HISTORICO!$B$11:$B$19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HISTORICO!$C$11:$C$19</c:f>
              <c:numCache>
                <c:formatCode>"R$"\ #,##0.00</c:formatCode>
                <c:ptCount val="9"/>
                <c:pt idx="0">
                  <c:v>117705.75999999998</c:v>
                </c:pt>
                <c:pt idx="1">
                  <c:v>232629.86000000002</c:v>
                </c:pt>
                <c:pt idx="2">
                  <c:v>169659.6</c:v>
                </c:pt>
                <c:pt idx="3">
                  <c:v>95820.32</c:v>
                </c:pt>
                <c:pt idx="4">
                  <c:v>42628.409999999996</c:v>
                </c:pt>
                <c:pt idx="5">
                  <c:v>99743.840000000011</c:v>
                </c:pt>
                <c:pt idx="6">
                  <c:v>163054.25</c:v>
                </c:pt>
                <c:pt idx="7">
                  <c:v>164392.28</c:v>
                </c:pt>
                <c:pt idx="8">
                  <c:v>217364.5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8A3-4AC8-B870-AB91B3AF3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6604544"/>
        <c:axId val="-161660400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0072460267619918E-2"/>
                  <c:y val="-3.43160193417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959985829992111E-2"/>
                  <c:y val="-2.4992231609794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8A3-4AC8-B870-AB91B3AF36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930674309883038E-2"/>
                  <c:y val="1.2478552487911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3228561153782156E-2"/>
                  <c:y val="1.2478552487911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666188965643096E-2"/>
                  <c:y val="-3.7435657463734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0329237986356E-2"/>
                  <c:y val="3.4234220956353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08A3-4AC8-B870-AB91B3AF36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849556382139348E-2"/>
                  <c:y val="3.4339355217471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08A3-4AC8-B870-AB91B3AF36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551669538240237E-2"/>
                  <c:y val="2.80767430978006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08A3-4AC8-B870-AB91B3AF361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8"/>
              <c:layout>
                <c:manualLayout>
                  <c:x val="-2.4510088079480862E-2"/>
                  <c:y val="-3.1138097462245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HISTORICO!$B$11:$B$19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HISTORICO!$D$11:$D$19</c:f>
              <c:numCache>
                <c:formatCode>#,##0</c:formatCode>
                <c:ptCount val="9"/>
                <c:pt idx="0">
                  <c:v>135743</c:v>
                </c:pt>
                <c:pt idx="1">
                  <c:v>174923</c:v>
                </c:pt>
                <c:pt idx="2">
                  <c:v>143677</c:v>
                </c:pt>
                <c:pt idx="3">
                  <c:v>80908</c:v>
                </c:pt>
                <c:pt idx="4">
                  <c:v>47330</c:v>
                </c:pt>
                <c:pt idx="5">
                  <c:v>89402</c:v>
                </c:pt>
                <c:pt idx="6">
                  <c:v>131897</c:v>
                </c:pt>
                <c:pt idx="7">
                  <c:v>143281</c:v>
                </c:pt>
                <c:pt idx="8">
                  <c:v>188010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08A3-4AC8-B870-AB91B3AF3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6611072"/>
        <c:axId val="-1616601280"/>
      </c:lineChart>
      <c:catAx>
        <c:axId val="-16166045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616604000"/>
        <c:crosses val="autoZero"/>
        <c:auto val="1"/>
        <c:lblAlgn val="ctr"/>
        <c:lblOffset val="100"/>
        <c:noMultiLvlLbl val="0"/>
      </c:catAx>
      <c:valAx>
        <c:axId val="-161660400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616604544"/>
        <c:crosses val="autoZero"/>
        <c:crossBetween val="between"/>
      </c:valAx>
      <c:valAx>
        <c:axId val="-161660128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1616611072"/>
        <c:crosses val="max"/>
        <c:crossBetween val="between"/>
      </c:valAx>
      <c:catAx>
        <c:axId val="-161661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61660128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6487126225786214E-2"/>
          <c:y val="0.78644382133562274"/>
          <c:w val="0.23635709519987549"/>
          <c:h val="8.7382498938295833E-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1</xdr:row>
      <xdr:rowOff>113030</xdr:rowOff>
    </xdr:from>
    <xdr:to>
      <xdr:col>18</xdr:col>
      <xdr:colOff>41910</xdr:colOff>
      <xdr:row>21</xdr:row>
      <xdr:rowOff>99060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289560</xdr:colOff>
      <xdr:row>1</xdr:row>
      <xdr:rowOff>28574</xdr:rowOff>
    </xdr:from>
    <xdr:to>
      <xdr:col>13</xdr:col>
      <xdr:colOff>259080</xdr:colOff>
      <xdr:row>20</xdr:row>
      <xdr:rowOff>160019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48.4</v>
      </c>
      <c r="D6" s="9">
        <v>100</v>
      </c>
    </row>
    <row r="7" spans="2:4" ht="15.6" x14ac:dyDescent="0.3">
      <c r="B7" s="14" t="s">
        <v>5</v>
      </c>
      <c r="C7" s="20">
        <v>48.78</v>
      </c>
      <c r="D7" s="10">
        <v>100</v>
      </c>
    </row>
    <row r="8" spans="2:4" ht="15.6" x14ac:dyDescent="0.3">
      <c r="B8" s="8" t="s">
        <v>6</v>
      </c>
      <c r="C8" s="19">
        <v>85.84</v>
      </c>
      <c r="D8" s="9">
        <v>176</v>
      </c>
    </row>
    <row r="9" spans="2:4" ht="15.6" x14ac:dyDescent="0.3">
      <c r="B9" s="14" t="s">
        <v>7</v>
      </c>
      <c r="C9" s="20">
        <v>61.59</v>
      </c>
      <c r="D9" s="10">
        <v>125</v>
      </c>
    </row>
    <row r="10" spans="2:4" ht="15.6" x14ac:dyDescent="0.3">
      <c r="B10" s="8" t="s">
        <v>8</v>
      </c>
      <c r="C10" s="19">
        <v>61.76</v>
      </c>
      <c r="D10" s="9">
        <v>125</v>
      </c>
    </row>
    <row r="11" spans="2:4" ht="15.6" x14ac:dyDescent="0.3">
      <c r="B11" s="14" t="s">
        <v>9</v>
      </c>
      <c r="C11" s="20">
        <v>1025.6099999999999</v>
      </c>
      <c r="D11" s="10">
        <v>2128</v>
      </c>
    </row>
    <row r="12" spans="2:4" ht="15.6" x14ac:dyDescent="0.3">
      <c r="B12" s="8" t="s">
        <v>10</v>
      </c>
      <c r="C12" s="19">
        <v>671.67</v>
      </c>
      <c r="D12" s="9">
        <v>1409</v>
      </c>
    </row>
    <row r="13" spans="2:4" ht="15.6" x14ac:dyDescent="0.3">
      <c r="B13" s="14" t="s">
        <v>11</v>
      </c>
      <c r="C13" s="20">
        <v>728.72</v>
      </c>
      <c r="D13" s="10">
        <v>1524</v>
      </c>
    </row>
    <row r="14" spans="2:4" ht="15.6" x14ac:dyDescent="0.3">
      <c r="B14" s="8" t="s">
        <v>12</v>
      </c>
      <c r="C14" s="19">
        <v>360.85</v>
      </c>
      <c r="D14" s="9">
        <v>739</v>
      </c>
    </row>
    <row r="15" spans="2:4" ht="15.6" x14ac:dyDescent="0.3">
      <c r="B15" s="14" t="s">
        <v>13</v>
      </c>
      <c r="C15" s="20">
        <v>421.5</v>
      </c>
      <c r="D15" s="10">
        <v>867</v>
      </c>
    </row>
    <row r="16" spans="2:4" ht="15.6" x14ac:dyDescent="0.3">
      <c r="B16" s="8" t="s">
        <v>14</v>
      </c>
      <c r="C16" s="19">
        <v>327.82</v>
      </c>
      <c r="D16" s="9">
        <v>684</v>
      </c>
    </row>
    <row r="17" spans="2:4" ht="15.6" x14ac:dyDescent="0.3">
      <c r="B17" s="14" t="s">
        <v>15</v>
      </c>
      <c r="C17" s="20">
        <v>327.82</v>
      </c>
      <c r="D17" s="10">
        <v>684</v>
      </c>
    </row>
    <row r="18" spans="2:4" ht="16.2" thickBot="1" x14ac:dyDescent="0.35">
      <c r="B18" s="21" t="s">
        <v>16</v>
      </c>
      <c r="C18" s="22">
        <f>SUM(C6:C17)</f>
        <v>4170.3599999999997</v>
      </c>
      <c r="D18" s="23">
        <f>SUM(D6:D17)</f>
        <v>8661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workbookViewId="0"/>
  </sheetViews>
  <sheetFormatPr defaultRowHeight="14.4" x14ac:dyDescent="0.3"/>
  <cols>
    <col min="1" max="1" width="29" customWidth="1"/>
    <col min="2" max="2" width="22.109375" customWidth="1"/>
    <col min="3" max="3" width="22.88671875" customWidth="1"/>
    <col min="4" max="4" width="26.44140625" bestFit="1" customWidth="1"/>
  </cols>
  <sheetData>
    <row r="3" spans="2:6" ht="15" thickBot="1" x14ac:dyDescent="0.35"/>
    <row r="4" spans="2:6" ht="21.6" thickBot="1" x14ac:dyDescent="0.35">
      <c r="B4" s="44" t="s">
        <v>20</v>
      </c>
      <c r="C4" s="45"/>
      <c r="D4" s="46"/>
    </row>
    <row r="5" spans="2:6" ht="18.600000000000001" thickTop="1" x14ac:dyDescent="0.35">
      <c r="B5" s="16" t="s">
        <v>2</v>
      </c>
      <c r="C5" s="17" t="s">
        <v>17</v>
      </c>
      <c r="D5" s="18" t="s">
        <v>3</v>
      </c>
    </row>
    <row r="6" spans="2:6" ht="15.6" x14ac:dyDescent="0.3">
      <c r="B6" s="8" t="s">
        <v>4</v>
      </c>
      <c r="C6" s="19">
        <v>3594.62</v>
      </c>
      <c r="D6" s="9">
        <f>2478+1248</f>
        <v>3726</v>
      </c>
    </row>
    <row r="7" spans="2:6" ht="15.6" x14ac:dyDescent="0.3">
      <c r="B7" s="14" t="s">
        <v>5</v>
      </c>
      <c r="C7" s="20">
        <v>2957.77</v>
      </c>
      <c r="D7" s="10">
        <f>3055+1157</f>
        <v>4212</v>
      </c>
    </row>
    <row r="8" spans="2:6" ht="15.6" x14ac:dyDescent="0.3">
      <c r="B8" s="8" t="s">
        <v>6</v>
      </c>
      <c r="C8" s="19">
        <v>3399.52</v>
      </c>
      <c r="D8" s="9">
        <f>2638+1201</f>
        <v>3839</v>
      </c>
    </row>
    <row r="9" spans="2:6" ht="15.6" x14ac:dyDescent="0.3">
      <c r="B9" s="14" t="s">
        <v>7</v>
      </c>
      <c r="C9" s="20">
        <v>3725</v>
      </c>
      <c r="D9" s="10">
        <f>1375+2844</f>
        <v>4219</v>
      </c>
      <c r="F9" s="13"/>
    </row>
    <row r="10" spans="2:6" ht="15.6" x14ac:dyDescent="0.3">
      <c r="B10" s="8" t="s">
        <v>8</v>
      </c>
      <c r="C10" s="19">
        <v>3235.55</v>
      </c>
      <c r="D10" s="9">
        <f>1352+2571</f>
        <v>3923</v>
      </c>
      <c r="F10" s="13"/>
    </row>
    <row r="11" spans="2:6" ht="15.6" x14ac:dyDescent="0.3">
      <c r="B11" s="14" t="s">
        <v>9</v>
      </c>
      <c r="C11" s="20">
        <v>3333.67</v>
      </c>
      <c r="D11" s="10">
        <f>2832+1326</f>
        <v>4158</v>
      </c>
      <c r="F11" s="13"/>
    </row>
    <row r="12" spans="2:6" ht="15.6" x14ac:dyDescent="0.3">
      <c r="B12" s="8" t="s">
        <v>10</v>
      </c>
      <c r="C12" s="19">
        <v>3160.06</v>
      </c>
      <c r="D12" s="9">
        <f>1171+2717</f>
        <v>3888</v>
      </c>
      <c r="F12" s="13"/>
    </row>
    <row r="13" spans="2:6" ht="15.6" x14ac:dyDescent="0.3">
      <c r="B13" s="14" t="s">
        <v>11</v>
      </c>
      <c r="C13" s="20">
        <v>2698.19</v>
      </c>
      <c r="D13" s="10">
        <f>869+1934</f>
        <v>2803</v>
      </c>
      <c r="F13" s="13"/>
    </row>
    <row r="14" spans="2:6" ht="15.6" x14ac:dyDescent="0.3">
      <c r="B14" s="8" t="s">
        <v>12</v>
      </c>
      <c r="C14" s="19">
        <v>3584.83</v>
      </c>
      <c r="D14" s="9">
        <f>1124+2697</f>
        <v>3821</v>
      </c>
    </row>
    <row r="15" spans="2:6" ht="15.6" x14ac:dyDescent="0.3">
      <c r="B15" s="14" t="s">
        <v>13</v>
      </c>
      <c r="C15" s="20">
        <v>4179.91</v>
      </c>
      <c r="D15" s="10">
        <f>836+3222</f>
        <v>4058</v>
      </c>
      <c r="F15" s="13"/>
    </row>
    <row r="16" spans="2:6" ht="15.6" x14ac:dyDescent="0.3">
      <c r="B16" s="8" t="s">
        <v>14</v>
      </c>
      <c r="C16" s="19">
        <v>4217.1099999999997</v>
      </c>
      <c r="D16" s="9">
        <f>897+3416</f>
        <v>4313</v>
      </c>
      <c r="F16" s="13"/>
    </row>
    <row r="17" spans="2:6" ht="15.6" x14ac:dyDescent="0.3">
      <c r="B17" s="14" t="s">
        <v>15</v>
      </c>
      <c r="C17" s="20">
        <v>4542.18</v>
      </c>
      <c r="D17" s="10">
        <f>885+3485</f>
        <v>4370</v>
      </c>
      <c r="F17" s="13"/>
    </row>
    <row r="18" spans="2:6" ht="16.2" thickBot="1" x14ac:dyDescent="0.35">
      <c r="B18" s="21" t="s">
        <v>16</v>
      </c>
      <c r="C18" s="22">
        <f>SUM(C6:C17)</f>
        <v>42628.409999999996</v>
      </c>
      <c r="D18" s="23">
        <f>SUM(D6:D17)</f>
        <v>47330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/>
  </sheetViews>
  <sheetFormatPr defaultRowHeight="14.4" x14ac:dyDescent="0.3"/>
  <cols>
    <col min="1" max="1" width="44.33203125" customWidth="1"/>
    <col min="2" max="2" width="19.44140625" customWidth="1"/>
    <col min="3" max="3" width="20.44140625" bestFit="1" customWidth="1"/>
    <col min="4" max="4" width="26.44140625" bestFit="1" customWidth="1"/>
  </cols>
  <sheetData>
    <row r="2" spans="2:8" ht="15" thickBot="1" x14ac:dyDescent="0.35"/>
    <row r="3" spans="2:8" ht="21.6" thickBot="1" x14ac:dyDescent="0.35">
      <c r="B3" s="44" t="s">
        <v>20</v>
      </c>
      <c r="C3" s="45"/>
      <c r="D3" s="46"/>
    </row>
    <row r="4" spans="2:8" ht="18.600000000000001" thickTop="1" x14ac:dyDescent="0.35">
      <c r="B4" s="16" t="s">
        <v>2</v>
      </c>
      <c r="C4" s="17" t="s">
        <v>17</v>
      </c>
      <c r="D4" s="18" t="s">
        <v>3</v>
      </c>
    </row>
    <row r="5" spans="2:8" ht="15.6" x14ac:dyDescent="0.3">
      <c r="B5" s="8" t="s">
        <v>4</v>
      </c>
      <c r="C5" s="19">
        <v>4472.83</v>
      </c>
      <c r="D5" s="9">
        <f>2913+294</f>
        <v>3207</v>
      </c>
    </row>
    <row r="6" spans="2:8" ht="15.6" x14ac:dyDescent="0.3">
      <c r="B6" s="14" t="s">
        <v>5</v>
      </c>
      <c r="C6" s="20">
        <v>4046.97</v>
      </c>
      <c r="D6" s="10">
        <f>3057+294</f>
        <v>3351</v>
      </c>
    </row>
    <row r="7" spans="2:8" ht="15.6" x14ac:dyDescent="0.3">
      <c r="B7" s="8" t="s">
        <v>6</v>
      </c>
      <c r="C7" s="19">
        <v>4138.66</v>
      </c>
      <c r="D7" s="9">
        <f>2878+282</f>
        <v>3160</v>
      </c>
      <c r="F7" s="13"/>
    </row>
    <row r="8" spans="2:8" ht="15.6" x14ac:dyDescent="0.3">
      <c r="B8" s="14" t="s">
        <v>7</v>
      </c>
      <c r="C8" s="20">
        <v>5705.59</v>
      </c>
      <c r="D8" s="10">
        <f>466+4524</f>
        <v>4990</v>
      </c>
      <c r="H8" s="13"/>
    </row>
    <row r="9" spans="2:8" ht="15.6" x14ac:dyDescent="0.3">
      <c r="B9" s="8" t="s">
        <v>8</v>
      </c>
      <c r="C9" s="19">
        <v>4698.91</v>
      </c>
      <c r="D9" s="9">
        <f>335+4134</f>
        <v>4469</v>
      </c>
    </row>
    <row r="10" spans="2:8" ht="15.6" x14ac:dyDescent="0.3">
      <c r="B10" s="14" t="s">
        <v>9</v>
      </c>
      <c r="C10" s="20">
        <v>4761.09</v>
      </c>
      <c r="D10" s="10">
        <f>444+4675</f>
        <v>5119</v>
      </c>
    </row>
    <row r="11" spans="2:8" ht="15.6" x14ac:dyDescent="0.3">
      <c r="B11" s="8" t="s">
        <v>10</v>
      </c>
      <c r="C11" s="19">
        <v>9535.24</v>
      </c>
      <c r="D11" s="9">
        <f>653+9030</f>
        <v>9683</v>
      </c>
    </row>
    <row r="12" spans="2:8" ht="15.6" x14ac:dyDescent="0.3">
      <c r="B12" s="14" t="s">
        <v>11</v>
      </c>
      <c r="C12" s="20">
        <v>9699.2000000000007</v>
      </c>
      <c r="D12" s="10">
        <f>504+8399</f>
        <v>8903</v>
      </c>
    </row>
    <row r="13" spans="2:8" ht="15.6" x14ac:dyDescent="0.3">
      <c r="B13" s="8" t="s">
        <v>12</v>
      </c>
      <c r="C13" s="19">
        <v>22923.06</v>
      </c>
      <c r="D13" s="9">
        <v>23620</v>
      </c>
    </row>
    <row r="14" spans="2:8" ht="15.6" x14ac:dyDescent="0.3">
      <c r="B14" s="14" t="s">
        <v>13</v>
      </c>
      <c r="C14" s="20">
        <v>9660.06</v>
      </c>
      <c r="D14" s="10">
        <v>8460</v>
      </c>
    </row>
    <row r="15" spans="2:8" ht="15.6" x14ac:dyDescent="0.3">
      <c r="B15" s="8" t="s">
        <v>14</v>
      </c>
      <c r="C15" s="19">
        <v>7108.88</v>
      </c>
      <c r="D15" s="9">
        <v>5712</v>
      </c>
    </row>
    <row r="16" spans="2:8" ht="15.6" x14ac:dyDescent="0.3">
      <c r="B16" s="14" t="s">
        <v>15</v>
      </c>
      <c r="C16" s="20">
        <v>12993.35</v>
      </c>
      <c r="D16" s="10">
        <v>8728</v>
      </c>
    </row>
    <row r="17" spans="2:4" ht="16.2" thickBot="1" x14ac:dyDescent="0.35">
      <c r="B17" s="21" t="s">
        <v>16</v>
      </c>
      <c r="C17" s="22">
        <f>SUM(C5:C16)</f>
        <v>99743.840000000011</v>
      </c>
      <c r="D17" s="23">
        <f>SUM(D5:D16)</f>
        <v>89402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/>
  </sheetViews>
  <sheetFormatPr defaultRowHeight="14.4" x14ac:dyDescent="0.3"/>
  <cols>
    <col min="1" max="1" width="44.33203125" customWidth="1"/>
    <col min="2" max="2" width="19.44140625" customWidth="1"/>
    <col min="3" max="3" width="20.44140625" bestFit="1" customWidth="1"/>
    <col min="4" max="4" width="26.44140625" bestFit="1" customWidth="1"/>
  </cols>
  <sheetData>
    <row r="2" spans="2:8" ht="15" thickBot="1" x14ac:dyDescent="0.35"/>
    <row r="3" spans="2:8" ht="21.6" thickBot="1" x14ac:dyDescent="0.35">
      <c r="B3" s="44" t="s">
        <v>20</v>
      </c>
      <c r="C3" s="45"/>
      <c r="D3" s="46"/>
    </row>
    <row r="4" spans="2:8" ht="18.600000000000001" thickTop="1" x14ac:dyDescent="0.35">
      <c r="B4" s="16" t="s">
        <v>2</v>
      </c>
      <c r="C4" s="17" t="s">
        <v>17</v>
      </c>
      <c r="D4" s="18" t="s">
        <v>3</v>
      </c>
    </row>
    <row r="5" spans="2:8" ht="15.6" x14ac:dyDescent="0.3">
      <c r="B5" s="8" t="s">
        <v>4</v>
      </c>
      <c r="C5" s="19">
        <v>10939.05</v>
      </c>
      <c r="D5" s="9">
        <v>7802</v>
      </c>
    </row>
    <row r="6" spans="2:8" ht="15.6" x14ac:dyDescent="0.3">
      <c r="B6" s="14" t="s">
        <v>5</v>
      </c>
      <c r="C6" s="20">
        <v>12099.49</v>
      </c>
      <c r="D6" s="10">
        <v>9455</v>
      </c>
    </row>
    <row r="7" spans="2:8" ht="15.6" x14ac:dyDescent="0.3">
      <c r="B7" s="8" t="s">
        <v>6</v>
      </c>
      <c r="C7" s="19">
        <v>24220.69</v>
      </c>
      <c r="D7" s="9">
        <v>13294</v>
      </c>
      <c r="F7" s="13"/>
    </row>
    <row r="8" spans="2:8" ht="15.6" x14ac:dyDescent="0.3">
      <c r="B8" s="14" t="s">
        <v>7</v>
      </c>
      <c r="C8" s="20">
        <v>32055.26</v>
      </c>
      <c r="D8" s="10">
        <v>29516</v>
      </c>
      <c r="H8" s="13"/>
    </row>
    <row r="9" spans="2:8" ht="15.6" x14ac:dyDescent="0.3">
      <c r="B9" s="8" t="s">
        <v>8</v>
      </c>
      <c r="C9" s="19">
        <v>10727.23</v>
      </c>
      <c r="D9" s="9">
        <v>9206</v>
      </c>
    </row>
    <row r="10" spans="2:8" ht="15.6" x14ac:dyDescent="0.3">
      <c r="B10" s="14" t="s">
        <v>9</v>
      </c>
      <c r="C10" s="20">
        <v>7767.64</v>
      </c>
      <c r="D10" s="10">
        <v>6933</v>
      </c>
    </row>
    <row r="11" spans="2:8" ht="15.6" x14ac:dyDescent="0.3">
      <c r="B11" s="8" t="s">
        <v>10</v>
      </c>
      <c r="C11" s="19">
        <v>11142.98</v>
      </c>
      <c r="D11" s="9">
        <v>10208</v>
      </c>
    </row>
    <row r="12" spans="2:8" ht="15.6" x14ac:dyDescent="0.3">
      <c r="B12" s="14" t="s">
        <v>11</v>
      </c>
      <c r="C12" s="20">
        <v>11309.93</v>
      </c>
      <c r="D12" s="10">
        <v>9678</v>
      </c>
    </row>
    <row r="13" spans="2:8" ht="15.6" x14ac:dyDescent="0.3">
      <c r="B13" s="8" t="s">
        <v>12</v>
      </c>
      <c r="C13" s="19">
        <v>11545.66</v>
      </c>
      <c r="D13" s="9">
        <v>9994</v>
      </c>
    </row>
    <row r="14" spans="2:8" ht="15.6" x14ac:dyDescent="0.3">
      <c r="B14" s="14" t="s">
        <v>13</v>
      </c>
      <c r="C14" s="20">
        <v>8088.54</v>
      </c>
      <c r="D14" s="10">
        <v>6811</v>
      </c>
    </row>
    <row r="15" spans="2:8" ht="15.6" x14ac:dyDescent="0.3">
      <c r="B15" s="8" t="s">
        <v>14</v>
      </c>
      <c r="C15" s="19">
        <v>8297.9699999999993</v>
      </c>
      <c r="D15" s="9">
        <v>6527</v>
      </c>
    </row>
    <row r="16" spans="2:8" ht="15.6" x14ac:dyDescent="0.3">
      <c r="B16" s="14" t="s">
        <v>15</v>
      </c>
      <c r="C16" s="20">
        <v>14859.81</v>
      </c>
      <c r="D16" s="10">
        <v>12473</v>
      </c>
    </row>
    <row r="17" spans="2:4" ht="16.2" thickBot="1" x14ac:dyDescent="0.35">
      <c r="B17" s="21" t="s">
        <v>16</v>
      </c>
      <c r="C17" s="22">
        <f>SUM(C5:C16)</f>
        <v>163054.25</v>
      </c>
      <c r="D17" s="23">
        <f>SUM(D5:D16)</f>
        <v>131897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E26" sqref="E26"/>
    </sheetView>
  </sheetViews>
  <sheetFormatPr defaultRowHeight="14.4" x14ac:dyDescent="0.3"/>
  <cols>
    <col min="1" max="1" width="44.33203125" customWidth="1"/>
    <col min="2" max="2" width="19.44140625" customWidth="1"/>
    <col min="3" max="3" width="20.44140625" bestFit="1" customWidth="1"/>
    <col min="4" max="4" width="26.44140625" bestFit="1" customWidth="1"/>
  </cols>
  <sheetData>
    <row r="2" spans="2:8" ht="15" thickBot="1" x14ac:dyDescent="0.35"/>
    <row r="3" spans="2:8" ht="21.6" thickBot="1" x14ac:dyDescent="0.35">
      <c r="B3" s="44" t="s">
        <v>20</v>
      </c>
      <c r="C3" s="45"/>
      <c r="D3" s="46"/>
    </row>
    <row r="4" spans="2:8" ht="18.600000000000001" thickTop="1" x14ac:dyDescent="0.35">
      <c r="B4" s="16" t="s">
        <v>2</v>
      </c>
      <c r="C4" s="17" t="s">
        <v>17</v>
      </c>
      <c r="D4" s="18" t="s">
        <v>3</v>
      </c>
    </row>
    <row r="5" spans="2:8" ht="15.6" x14ac:dyDescent="0.3">
      <c r="B5" s="8" t="s">
        <v>4</v>
      </c>
      <c r="C5" s="37">
        <v>9279.23</v>
      </c>
      <c r="D5" s="40">
        <v>12981</v>
      </c>
    </row>
    <row r="6" spans="2:8" ht="15.6" x14ac:dyDescent="0.3">
      <c r="B6" s="14" t="s">
        <v>5</v>
      </c>
      <c r="C6" s="41">
        <v>13334.37</v>
      </c>
      <c r="D6" s="42">
        <v>14019</v>
      </c>
    </row>
    <row r="7" spans="2:8" ht="15.6" x14ac:dyDescent="0.3">
      <c r="B7" s="8" t="s">
        <v>6</v>
      </c>
      <c r="C7" s="37">
        <v>26063.97</v>
      </c>
      <c r="D7" s="40">
        <v>23965</v>
      </c>
      <c r="F7" s="13"/>
    </row>
    <row r="8" spans="2:8" ht="15.6" x14ac:dyDescent="0.3">
      <c r="B8" s="14" t="s">
        <v>7</v>
      </c>
      <c r="C8" s="38">
        <v>24477.8</v>
      </c>
      <c r="D8" s="43">
        <v>19949</v>
      </c>
      <c r="H8" s="13"/>
    </row>
    <row r="9" spans="2:8" ht="15.6" x14ac:dyDescent="0.3">
      <c r="B9" s="8" t="s">
        <v>8</v>
      </c>
      <c r="C9" s="37">
        <v>8431.25</v>
      </c>
      <c r="D9" s="40">
        <v>5805</v>
      </c>
    </row>
    <row r="10" spans="2:8" ht="15.6" x14ac:dyDescent="0.3">
      <c r="B10" s="14" t="s">
        <v>9</v>
      </c>
      <c r="C10" s="37">
        <v>6457</v>
      </c>
      <c r="D10" s="40">
        <v>3702</v>
      </c>
    </row>
    <row r="11" spans="2:8" ht="15.6" x14ac:dyDescent="0.3">
      <c r="B11" s="8" t="s">
        <v>10</v>
      </c>
      <c r="C11" s="38">
        <v>7685.43</v>
      </c>
      <c r="D11" s="43">
        <v>5367</v>
      </c>
    </row>
    <row r="12" spans="2:8" ht="15.6" x14ac:dyDescent="0.3">
      <c r="B12" s="14" t="s">
        <v>11</v>
      </c>
      <c r="C12" s="37">
        <v>23424.54</v>
      </c>
      <c r="D12" s="40">
        <v>21620</v>
      </c>
    </row>
    <row r="13" spans="2:8" ht="15.6" x14ac:dyDescent="0.3">
      <c r="B13" s="8" t="s">
        <v>12</v>
      </c>
      <c r="C13" s="38">
        <v>15851.88</v>
      </c>
      <c r="D13" s="43">
        <v>13738</v>
      </c>
    </row>
    <row r="14" spans="2:8" ht="15.6" x14ac:dyDescent="0.3">
      <c r="B14" s="14" t="s">
        <v>13</v>
      </c>
      <c r="C14" s="38">
        <v>9951.18</v>
      </c>
      <c r="D14" s="43">
        <v>7129</v>
      </c>
    </row>
    <row r="15" spans="2:8" ht="15.6" x14ac:dyDescent="0.3">
      <c r="B15" s="8" t="s">
        <v>14</v>
      </c>
      <c r="C15" s="37">
        <v>9784.75</v>
      </c>
      <c r="D15" s="40">
        <v>7197</v>
      </c>
    </row>
    <row r="16" spans="2:8" ht="15.6" x14ac:dyDescent="0.3">
      <c r="B16" s="14" t="s">
        <v>15</v>
      </c>
      <c r="C16" s="38">
        <v>9650.8799999999992</v>
      </c>
      <c r="D16" s="43">
        <v>7809</v>
      </c>
    </row>
    <row r="17" spans="2:4" ht="16.2" thickBot="1" x14ac:dyDescent="0.35">
      <c r="B17" s="21" t="s">
        <v>16</v>
      </c>
      <c r="C17" s="22">
        <f>SUM(C5:C16)</f>
        <v>164392.28</v>
      </c>
      <c r="D17" s="23">
        <f>SUM(D5:D16)</f>
        <v>143281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G22" sqref="G22"/>
    </sheetView>
  </sheetViews>
  <sheetFormatPr defaultRowHeight="14.4" x14ac:dyDescent="0.3"/>
  <cols>
    <col min="1" max="1" width="44.33203125" customWidth="1"/>
    <col min="2" max="2" width="19.44140625" customWidth="1"/>
    <col min="3" max="3" width="20.44140625" bestFit="1" customWidth="1"/>
    <col min="4" max="4" width="26.44140625" bestFit="1" customWidth="1"/>
  </cols>
  <sheetData>
    <row r="2" spans="2:8" ht="15" thickBot="1" x14ac:dyDescent="0.35"/>
    <row r="3" spans="2:8" ht="21.6" thickBot="1" x14ac:dyDescent="0.35">
      <c r="B3" s="44" t="s">
        <v>20</v>
      </c>
      <c r="C3" s="45"/>
      <c r="D3" s="46"/>
    </row>
    <row r="4" spans="2:8" ht="18.600000000000001" thickTop="1" x14ac:dyDescent="0.35">
      <c r="B4" s="16" t="s">
        <v>2</v>
      </c>
      <c r="C4" s="17" t="s">
        <v>17</v>
      </c>
      <c r="D4" s="18" t="s">
        <v>3</v>
      </c>
    </row>
    <row r="5" spans="2:8" ht="15.6" x14ac:dyDescent="0.3">
      <c r="B5" s="8" t="s">
        <v>4</v>
      </c>
      <c r="C5" s="19">
        <v>10476.1</v>
      </c>
      <c r="D5" s="9">
        <v>8459</v>
      </c>
    </row>
    <row r="6" spans="2:8" ht="15.6" x14ac:dyDescent="0.3">
      <c r="B6" s="14" t="s">
        <v>5</v>
      </c>
      <c r="C6" s="20">
        <v>9071.52</v>
      </c>
      <c r="D6" s="10">
        <v>7038</v>
      </c>
    </row>
    <row r="7" spans="2:8" ht="15.6" x14ac:dyDescent="0.3">
      <c r="B7" s="8" t="s">
        <v>6</v>
      </c>
      <c r="C7" s="37">
        <v>21549.82</v>
      </c>
      <c r="D7" s="9">
        <v>16652</v>
      </c>
      <c r="F7" s="13"/>
    </row>
    <row r="8" spans="2:8" ht="15.6" x14ac:dyDescent="0.3">
      <c r="B8" s="14" t="s">
        <v>7</v>
      </c>
      <c r="C8" s="38">
        <v>29566.86</v>
      </c>
      <c r="D8" s="32">
        <v>24488</v>
      </c>
      <c r="H8" s="13"/>
    </row>
    <row r="9" spans="2:8" ht="15.6" x14ac:dyDescent="0.3">
      <c r="B9" s="8" t="s">
        <v>8</v>
      </c>
      <c r="C9" s="37">
        <v>13723.12</v>
      </c>
      <c r="D9" s="9">
        <v>12928</v>
      </c>
    </row>
    <row r="10" spans="2:8" ht="15.6" x14ac:dyDescent="0.3">
      <c r="B10" s="14" t="s">
        <v>9</v>
      </c>
      <c r="C10" s="20">
        <v>11918.82</v>
      </c>
      <c r="D10" s="10">
        <v>9349</v>
      </c>
    </row>
    <row r="11" spans="2:8" ht="15.6" x14ac:dyDescent="0.3">
      <c r="B11" s="8" t="s">
        <v>10</v>
      </c>
      <c r="C11" s="19">
        <v>27437.38</v>
      </c>
      <c r="D11" s="9">
        <v>25703</v>
      </c>
    </row>
    <row r="12" spans="2:8" ht="15.6" x14ac:dyDescent="0.3">
      <c r="B12" s="14" t="s">
        <v>11</v>
      </c>
      <c r="C12" s="20">
        <v>34695.040000000001</v>
      </c>
      <c r="D12" s="10">
        <v>35836</v>
      </c>
    </row>
    <row r="13" spans="2:8" ht="15.6" x14ac:dyDescent="0.3">
      <c r="B13" s="8" t="s">
        <v>12</v>
      </c>
      <c r="C13" s="19">
        <v>19780.63</v>
      </c>
      <c r="D13" s="9">
        <v>18499</v>
      </c>
    </row>
    <row r="14" spans="2:8" ht="15.6" x14ac:dyDescent="0.3">
      <c r="B14" s="14" t="s">
        <v>13</v>
      </c>
      <c r="C14" s="20">
        <v>10273.02</v>
      </c>
      <c r="D14" s="10">
        <v>7053</v>
      </c>
    </row>
    <row r="15" spans="2:8" ht="15.6" x14ac:dyDescent="0.3">
      <c r="B15" s="8" t="s">
        <v>14</v>
      </c>
      <c r="C15" s="19">
        <v>11374.57</v>
      </c>
      <c r="D15" s="9">
        <v>8386</v>
      </c>
    </row>
    <row r="16" spans="2:8" ht="15.6" x14ac:dyDescent="0.3">
      <c r="B16" s="14" t="s">
        <v>15</v>
      </c>
      <c r="C16" s="20">
        <v>17497.62</v>
      </c>
      <c r="D16" s="10">
        <v>13619</v>
      </c>
    </row>
    <row r="17" spans="2:4" ht="16.2" thickBot="1" x14ac:dyDescent="0.35">
      <c r="B17" s="21" t="s">
        <v>16</v>
      </c>
      <c r="C17" s="22">
        <f>SUM(C5:C16)</f>
        <v>217364.5</v>
      </c>
      <c r="D17" s="23">
        <f>SUM(D5:D16)</f>
        <v>188010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opLeftCell="C1" workbookViewId="0">
      <selection activeCell="G28" sqref="G28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4" t="s">
        <v>20</v>
      </c>
      <c r="C4" s="45"/>
      <c r="D4" s="46"/>
    </row>
    <row r="5" spans="1:4" ht="18.600000000000001" thickTop="1" x14ac:dyDescent="0.35">
      <c r="A5" s="1"/>
      <c r="B5" s="16" t="s">
        <v>2</v>
      </c>
      <c r="C5" s="17" t="s">
        <v>17</v>
      </c>
      <c r="D5" s="18" t="s">
        <v>3</v>
      </c>
    </row>
    <row r="6" spans="1:4" ht="15.6" x14ac:dyDescent="0.3">
      <c r="B6" s="27" t="s">
        <v>21</v>
      </c>
      <c r="C6" s="28">
        <v>9071.52</v>
      </c>
      <c r="D6" s="9">
        <v>7038</v>
      </c>
    </row>
    <row r="7" spans="1:4" ht="15.6" x14ac:dyDescent="0.3">
      <c r="B7" s="31" t="s">
        <v>22</v>
      </c>
      <c r="C7" s="39">
        <v>21549.82</v>
      </c>
      <c r="D7" s="32">
        <v>16652</v>
      </c>
    </row>
    <row r="8" spans="1:4" ht="15.6" x14ac:dyDescent="0.3">
      <c r="B8" s="31" t="s">
        <v>23</v>
      </c>
      <c r="C8" s="39">
        <v>29566.86</v>
      </c>
      <c r="D8" s="32">
        <v>24488</v>
      </c>
    </row>
    <row r="9" spans="1:4" ht="15.6" x14ac:dyDescent="0.3">
      <c r="B9" s="27" t="s">
        <v>24</v>
      </c>
      <c r="C9" s="28">
        <v>13723.12</v>
      </c>
      <c r="D9" s="9">
        <v>12928</v>
      </c>
    </row>
    <row r="10" spans="1:4" ht="15.6" x14ac:dyDescent="0.3">
      <c r="B10" s="31" t="s">
        <v>25</v>
      </c>
      <c r="C10" s="39">
        <v>11918.82</v>
      </c>
      <c r="D10" s="32">
        <v>9349</v>
      </c>
    </row>
    <row r="11" spans="1:4" ht="15.6" x14ac:dyDescent="0.3">
      <c r="B11" s="31" t="s">
        <v>26</v>
      </c>
      <c r="C11" s="39">
        <v>27437.38</v>
      </c>
      <c r="D11" s="32">
        <v>25703</v>
      </c>
    </row>
    <row r="12" spans="1:4" ht="15.6" x14ac:dyDescent="0.3">
      <c r="B12" s="31" t="s">
        <v>27</v>
      </c>
      <c r="C12" s="39">
        <v>34695.040000000001</v>
      </c>
      <c r="D12" s="32">
        <v>35836</v>
      </c>
    </row>
    <row r="13" spans="1:4" ht="15.6" x14ac:dyDescent="0.3">
      <c r="B13" s="27" t="s">
        <v>28</v>
      </c>
      <c r="C13" s="28">
        <v>19780.63</v>
      </c>
      <c r="D13" s="9">
        <v>18499</v>
      </c>
    </row>
    <row r="14" spans="1:4" ht="15.6" x14ac:dyDescent="0.3">
      <c r="B14" s="31" t="s">
        <v>29</v>
      </c>
      <c r="C14" s="39">
        <v>10273.02</v>
      </c>
      <c r="D14" s="32">
        <v>7053</v>
      </c>
    </row>
    <row r="15" spans="1:4" ht="15.6" x14ac:dyDescent="0.3">
      <c r="B15" s="31" t="s">
        <v>30</v>
      </c>
      <c r="C15" s="39">
        <v>11374.57</v>
      </c>
      <c r="D15" s="32">
        <v>8386</v>
      </c>
    </row>
    <row r="16" spans="1:4" ht="15.6" x14ac:dyDescent="0.3">
      <c r="B16" s="27" t="s">
        <v>31</v>
      </c>
      <c r="C16" s="28">
        <v>17497.62</v>
      </c>
      <c r="D16" s="9">
        <v>13619</v>
      </c>
    </row>
    <row r="17" spans="2:4" ht="15.6" x14ac:dyDescent="0.3">
      <c r="B17" s="31" t="s">
        <v>32</v>
      </c>
      <c r="C17" s="39">
        <v>25841.94</v>
      </c>
      <c r="D17" s="32">
        <v>21877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tabSelected="1" workbookViewId="0">
      <selection activeCell="D20" sqref="D20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1.88671875" style="3" customWidth="1"/>
    <col min="4" max="4" width="27.44140625" style="2" customWidth="1"/>
    <col min="5" max="6" width="22.6640625" style="2" customWidth="1"/>
    <col min="7" max="16384" width="9.109375" style="2"/>
  </cols>
  <sheetData>
    <row r="3" spans="1:6" ht="16.2" thickBot="1" x14ac:dyDescent="0.35">
      <c r="F3" s="4"/>
    </row>
    <row r="4" spans="1:6" ht="27.75" customHeight="1" thickBot="1" x14ac:dyDescent="0.35">
      <c r="B4" s="44" t="s">
        <v>19</v>
      </c>
      <c r="C4" s="45"/>
      <c r="D4" s="46"/>
      <c r="F4" s="5"/>
    </row>
    <row r="5" spans="1:6" ht="16.2" thickTop="1" x14ac:dyDescent="0.3">
      <c r="A5" s="15"/>
      <c r="B5" s="33" t="s">
        <v>0</v>
      </c>
      <c r="C5" s="6" t="s">
        <v>18</v>
      </c>
      <c r="D5" s="7" t="s">
        <v>1</v>
      </c>
    </row>
    <row r="6" spans="1:6" x14ac:dyDescent="0.3">
      <c r="A6" s="15"/>
      <c r="B6" s="8">
        <v>2012</v>
      </c>
      <c r="C6" s="29">
        <f>'2012'!C$18</f>
        <v>4170.3599999999997</v>
      </c>
      <c r="D6" s="9">
        <f>'2012'!D$18</f>
        <v>8661</v>
      </c>
    </row>
    <row r="7" spans="1:6" x14ac:dyDescent="0.3">
      <c r="A7" s="15"/>
      <c r="B7" s="14">
        <v>2013</v>
      </c>
      <c r="C7" s="30">
        <f>'2013'!C$18</f>
        <v>6109.53</v>
      </c>
      <c r="D7" s="10">
        <v>179560</v>
      </c>
    </row>
    <row r="8" spans="1:6" x14ac:dyDescent="0.3">
      <c r="A8" s="15"/>
      <c r="B8" s="8">
        <v>2014</v>
      </c>
      <c r="C8" s="29">
        <f>'2014'!C$18</f>
        <v>243263.92000000004</v>
      </c>
      <c r="D8" s="9">
        <v>255414</v>
      </c>
    </row>
    <row r="9" spans="1:6" x14ac:dyDescent="0.3">
      <c r="A9" s="15"/>
      <c r="B9" s="14">
        <v>2015</v>
      </c>
      <c r="C9" s="30">
        <v>8076.88</v>
      </c>
      <c r="D9" s="10">
        <v>163965</v>
      </c>
    </row>
    <row r="10" spans="1:6" x14ac:dyDescent="0.3">
      <c r="A10" s="15"/>
      <c r="B10" s="8">
        <v>2016</v>
      </c>
      <c r="C10" s="29">
        <f>'2016'!C$18</f>
        <v>112518.53</v>
      </c>
      <c r="D10" s="9">
        <f>'2016'!D$18</f>
        <v>132534</v>
      </c>
    </row>
    <row r="11" spans="1:6" x14ac:dyDescent="0.3">
      <c r="A11" s="15"/>
      <c r="B11" s="14">
        <v>2017</v>
      </c>
      <c r="C11" s="30">
        <f>'2017'!C$18</f>
        <v>117705.75999999998</v>
      </c>
      <c r="D11" s="10">
        <f>'2017'!D$18</f>
        <v>135743</v>
      </c>
    </row>
    <row r="12" spans="1:6" x14ac:dyDescent="0.3">
      <c r="A12" s="15"/>
      <c r="B12" s="8">
        <v>2018</v>
      </c>
      <c r="C12" s="29">
        <f>'2018'!C$18</f>
        <v>232629.86000000002</v>
      </c>
      <c r="D12" s="9">
        <f>'2018'!D$18</f>
        <v>174923</v>
      </c>
    </row>
    <row r="13" spans="1:6" x14ac:dyDescent="0.3">
      <c r="A13" s="3"/>
      <c r="B13" s="14">
        <v>2019</v>
      </c>
      <c r="C13" s="30">
        <f>'2019'!C18</f>
        <v>169659.6</v>
      </c>
      <c r="D13" s="10">
        <f>'2019'!D18</f>
        <v>143677</v>
      </c>
    </row>
    <row r="14" spans="1:6" x14ac:dyDescent="0.3">
      <c r="B14" s="8">
        <v>2020</v>
      </c>
      <c r="C14" s="29">
        <f>'2020'!C18</f>
        <v>95820.32</v>
      </c>
      <c r="D14" s="9">
        <f>'2020'!D18</f>
        <v>80908</v>
      </c>
    </row>
    <row r="15" spans="1:6" x14ac:dyDescent="0.3">
      <c r="B15" s="14">
        <v>2021</v>
      </c>
      <c r="C15" s="30">
        <f>'2021'!C18</f>
        <v>42628.409999999996</v>
      </c>
      <c r="D15" s="10">
        <f>'2021'!D18</f>
        <v>47330</v>
      </c>
    </row>
    <row r="16" spans="1:6" x14ac:dyDescent="0.3">
      <c r="B16" s="8">
        <v>2022</v>
      </c>
      <c r="C16" s="29">
        <v>99743.840000000011</v>
      </c>
      <c r="D16" s="9">
        <v>89402</v>
      </c>
    </row>
    <row r="17" spans="2:4" ht="16.2" thickBot="1" x14ac:dyDescent="0.35">
      <c r="B17" s="34">
        <v>2023</v>
      </c>
      <c r="C17" s="35">
        <v>163054.25</v>
      </c>
      <c r="D17" s="36">
        <v>131897</v>
      </c>
    </row>
    <row r="18" spans="2:4" x14ac:dyDescent="0.3">
      <c r="B18" s="8">
        <v>2024</v>
      </c>
      <c r="C18" s="29">
        <v>164392.28</v>
      </c>
      <c r="D18" s="9">
        <v>143281</v>
      </c>
    </row>
    <row r="19" spans="2:4" ht="16.2" thickBot="1" x14ac:dyDescent="0.35">
      <c r="B19" s="34">
        <v>2025</v>
      </c>
      <c r="C19" s="35">
        <v>217364.5</v>
      </c>
      <c r="D19" s="36">
        <v>188010</v>
      </c>
    </row>
    <row r="30" spans="2:4" x14ac:dyDescent="0.3">
      <c r="C30" s="2"/>
    </row>
    <row r="31" spans="2:4" x14ac:dyDescent="0.3">
      <c r="C31" s="2"/>
    </row>
    <row r="32" spans="2:4" x14ac:dyDescent="0.3">
      <c r="C32" s="2"/>
    </row>
    <row r="33" spans="3:3" x14ac:dyDescent="0.3">
      <c r="C33" s="2"/>
    </row>
    <row r="34" spans="3:3" x14ac:dyDescent="0.3">
      <c r="C34" s="2"/>
    </row>
    <row r="35" spans="3:3" x14ac:dyDescent="0.3">
      <c r="C35" s="2"/>
    </row>
    <row r="36" spans="3:3" x14ac:dyDescent="0.3">
      <c r="C36" s="2"/>
    </row>
    <row r="37" spans="3:3" x14ac:dyDescent="0.3">
      <c r="C37" s="2"/>
    </row>
    <row r="38" spans="3:3" x14ac:dyDescent="0.3">
      <c r="C38" s="2"/>
    </row>
    <row r="39" spans="3:3" x14ac:dyDescent="0.3">
      <c r="C39" s="2"/>
    </row>
    <row r="40" spans="3:3" x14ac:dyDescent="0.3">
      <c r="C40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11"/>
      <c r="B4" s="44" t="s">
        <v>19</v>
      </c>
      <c r="C4" s="45"/>
      <c r="D4" s="46"/>
    </row>
    <row r="5" spans="1:4" ht="18.600000000000001" thickTop="1" x14ac:dyDescent="0.35">
      <c r="A5" s="12"/>
      <c r="B5" s="16" t="s">
        <v>2</v>
      </c>
      <c r="C5" s="17" t="s">
        <v>17</v>
      </c>
      <c r="D5" s="18" t="s">
        <v>3</v>
      </c>
    </row>
    <row r="6" spans="1:4" ht="15.6" x14ac:dyDescent="0.3">
      <c r="B6" s="8" t="s">
        <v>4</v>
      </c>
      <c r="C6" s="19">
        <v>384.79</v>
      </c>
      <c r="D6" s="9">
        <v>840</v>
      </c>
    </row>
    <row r="7" spans="1:4" ht="15.6" x14ac:dyDescent="0.3">
      <c r="B7" s="14" t="s">
        <v>5</v>
      </c>
      <c r="C7" s="20">
        <v>396.42</v>
      </c>
      <c r="D7" s="10">
        <v>1035</v>
      </c>
    </row>
    <row r="8" spans="1:4" ht="15.6" x14ac:dyDescent="0.3">
      <c r="B8" s="8" t="s">
        <v>6</v>
      </c>
      <c r="C8" s="19">
        <v>398.83</v>
      </c>
      <c r="D8" s="9">
        <v>1060</v>
      </c>
    </row>
    <row r="9" spans="1:4" ht="15.6" x14ac:dyDescent="0.3">
      <c r="B9" s="14" t="s">
        <v>7</v>
      </c>
      <c r="C9" s="20">
        <v>423.9</v>
      </c>
      <c r="D9" s="10">
        <v>1114</v>
      </c>
    </row>
    <row r="10" spans="1:4" ht="15.6" x14ac:dyDescent="0.3">
      <c r="B10" s="8" t="s">
        <v>8</v>
      </c>
      <c r="C10" s="19">
        <v>494.58</v>
      </c>
      <c r="D10" s="9">
        <v>1396</v>
      </c>
    </row>
    <row r="11" spans="1:4" ht="15.6" x14ac:dyDescent="0.3">
      <c r="B11" s="14" t="s">
        <v>9</v>
      </c>
      <c r="C11" s="20">
        <v>597.6</v>
      </c>
      <c r="D11" s="10">
        <v>1695</v>
      </c>
    </row>
    <row r="12" spans="1:4" ht="15.6" x14ac:dyDescent="0.3">
      <c r="B12" s="8" t="s">
        <v>10</v>
      </c>
      <c r="C12" s="19">
        <v>694.16</v>
      </c>
      <c r="D12" s="9">
        <v>1976</v>
      </c>
    </row>
    <row r="13" spans="1:4" ht="15.6" x14ac:dyDescent="0.3">
      <c r="B13" s="14" t="s">
        <v>11</v>
      </c>
      <c r="C13" s="20">
        <v>859.49</v>
      </c>
      <c r="D13" s="10">
        <v>2387</v>
      </c>
    </row>
    <row r="14" spans="1:4" ht="15.6" x14ac:dyDescent="0.3">
      <c r="B14" s="8" t="s">
        <v>12</v>
      </c>
      <c r="C14" s="19">
        <v>493.01</v>
      </c>
      <c r="D14" s="9">
        <v>1374</v>
      </c>
    </row>
    <row r="15" spans="1:4" ht="15.6" x14ac:dyDescent="0.3">
      <c r="B15" s="14" t="s">
        <v>13</v>
      </c>
      <c r="C15" s="20">
        <v>399.38</v>
      </c>
      <c r="D15" s="10">
        <v>1108</v>
      </c>
    </row>
    <row r="16" spans="1:4" ht="15.6" x14ac:dyDescent="0.3">
      <c r="B16" s="8" t="s">
        <v>14</v>
      </c>
      <c r="C16" s="19">
        <v>469.11</v>
      </c>
      <c r="D16" s="9">
        <v>1174</v>
      </c>
    </row>
    <row r="17" spans="2:4" ht="15.6" x14ac:dyDescent="0.3">
      <c r="B17" s="14" t="s">
        <v>15</v>
      </c>
      <c r="C17" s="20">
        <v>498.26</v>
      </c>
      <c r="D17" s="10">
        <v>1174</v>
      </c>
    </row>
    <row r="18" spans="2:4" ht="16.2" thickBot="1" x14ac:dyDescent="0.35">
      <c r="B18" s="21" t="s">
        <v>16</v>
      </c>
      <c r="C18" s="22">
        <f>SUM(C6:C17)</f>
        <v>6109.53</v>
      </c>
      <c r="D18" s="23">
        <f>SUM(D6:D17)</f>
        <v>16333</v>
      </c>
    </row>
    <row r="19" spans="2:4" x14ac:dyDescent="0.3">
      <c r="C19" s="13"/>
      <c r="D19" s="13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11"/>
      <c r="B4" s="44" t="s">
        <v>19</v>
      </c>
      <c r="C4" s="45"/>
      <c r="D4" s="46"/>
    </row>
    <row r="5" spans="1:4" ht="18.600000000000001" thickTop="1" x14ac:dyDescent="0.35">
      <c r="A5" s="12"/>
      <c r="B5" s="16" t="s">
        <v>2</v>
      </c>
      <c r="C5" s="17" t="s">
        <v>17</v>
      </c>
      <c r="D5" s="18" t="s">
        <v>3</v>
      </c>
    </row>
    <row r="6" spans="1:4" ht="15.6" x14ac:dyDescent="0.3">
      <c r="B6" s="8" t="s">
        <v>4</v>
      </c>
      <c r="C6" s="19">
        <v>23973.439999999999</v>
      </c>
      <c r="D6" s="9">
        <v>67662</v>
      </c>
    </row>
    <row r="7" spans="1:4" ht="15.6" x14ac:dyDescent="0.3">
      <c r="B7" s="14" t="s">
        <v>5</v>
      </c>
      <c r="C7" s="20">
        <v>30107.42</v>
      </c>
      <c r="D7" s="10">
        <v>82882</v>
      </c>
    </row>
    <row r="8" spans="1:4" ht="15.6" x14ac:dyDescent="0.3">
      <c r="B8" s="8" t="s">
        <v>6</v>
      </c>
      <c r="C8" s="19">
        <v>23562.85</v>
      </c>
      <c r="D8" s="9">
        <v>64564</v>
      </c>
    </row>
    <row r="9" spans="1:4" ht="15.6" x14ac:dyDescent="0.3">
      <c r="B9" s="14" t="s">
        <v>7</v>
      </c>
      <c r="C9" s="20">
        <v>19343.18</v>
      </c>
      <c r="D9" s="10">
        <v>52801</v>
      </c>
    </row>
    <row r="10" spans="1:4" ht="15.6" x14ac:dyDescent="0.3">
      <c r="B10" s="8" t="s">
        <v>8</v>
      </c>
      <c r="C10" s="19">
        <v>18449.98</v>
      </c>
      <c r="D10" s="9">
        <v>51895</v>
      </c>
    </row>
    <row r="11" spans="1:4" ht="15.6" x14ac:dyDescent="0.3">
      <c r="B11" s="14" t="s">
        <v>9</v>
      </c>
      <c r="C11" s="20">
        <v>15563.78</v>
      </c>
      <c r="D11" s="10">
        <v>44713</v>
      </c>
    </row>
    <row r="12" spans="1:4" ht="15.6" x14ac:dyDescent="0.3">
      <c r="B12" s="8" t="s">
        <v>10</v>
      </c>
      <c r="C12" s="19">
        <v>15765.81</v>
      </c>
      <c r="D12" s="9">
        <v>46510</v>
      </c>
    </row>
    <row r="13" spans="1:4" ht="15.6" x14ac:dyDescent="0.3">
      <c r="B13" s="14" t="s">
        <v>11</v>
      </c>
      <c r="C13" s="20">
        <v>17995.86</v>
      </c>
      <c r="D13" s="10">
        <v>52670</v>
      </c>
    </row>
    <row r="14" spans="1:4" ht="15.6" x14ac:dyDescent="0.3">
      <c r="B14" s="8" t="s">
        <v>12</v>
      </c>
      <c r="C14" s="19">
        <v>16107.38</v>
      </c>
      <c r="D14" s="9">
        <v>47307</v>
      </c>
    </row>
    <row r="15" spans="1:4" ht="15.6" x14ac:dyDescent="0.3">
      <c r="B15" s="14" t="s">
        <v>13</v>
      </c>
      <c r="C15" s="20">
        <v>16765.080000000002</v>
      </c>
      <c r="D15" s="10">
        <v>47667</v>
      </c>
    </row>
    <row r="16" spans="1:4" ht="15.6" x14ac:dyDescent="0.3">
      <c r="B16" s="8" t="s">
        <v>14</v>
      </c>
      <c r="C16" s="19">
        <v>21726.26</v>
      </c>
      <c r="D16" s="9">
        <v>61163</v>
      </c>
    </row>
    <row r="17" spans="2:4" ht="15.6" x14ac:dyDescent="0.3">
      <c r="B17" s="14" t="s">
        <v>15</v>
      </c>
      <c r="C17" s="20">
        <v>23902.880000000001</v>
      </c>
      <c r="D17" s="10">
        <v>68320</v>
      </c>
    </row>
    <row r="18" spans="2:4" ht="16.2" thickBot="1" x14ac:dyDescent="0.35">
      <c r="B18" s="21" t="s">
        <v>16</v>
      </c>
      <c r="C18" s="22">
        <f>SUM(C6:C17)</f>
        <v>243263.92000000004</v>
      </c>
      <c r="D18" s="23">
        <f>SUM(D6:D17)</f>
        <v>688154</v>
      </c>
    </row>
    <row r="19" spans="2:4" x14ac:dyDescent="0.3">
      <c r="C19" s="13"/>
      <c r="D19" s="13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11"/>
      <c r="B4" s="44" t="s">
        <v>19</v>
      </c>
      <c r="C4" s="45"/>
      <c r="D4" s="46"/>
    </row>
    <row r="5" spans="1:4" ht="18.600000000000001" thickTop="1" x14ac:dyDescent="0.35">
      <c r="A5" s="12"/>
      <c r="B5" s="16" t="s">
        <v>2</v>
      </c>
      <c r="C5" s="17" t="s">
        <v>17</v>
      </c>
      <c r="D5" s="18" t="s">
        <v>3</v>
      </c>
    </row>
    <row r="6" spans="1:4" ht="15.6" x14ac:dyDescent="0.3">
      <c r="B6" s="8" t="s">
        <v>4</v>
      </c>
      <c r="C6" s="19"/>
      <c r="D6" s="9"/>
    </row>
    <row r="7" spans="1:4" ht="15.6" x14ac:dyDescent="0.3">
      <c r="B7" s="14" t="s">
        <v>5</v>
      </c>
      <c r="C7" s="20"/>
      <c r="D7" s="10"/>
    </row>
    <row r="8" spans="1:4" ht="15.6" x14ac:dyDescent="0.3">
      <c r="B8" s="8" t="s">
        <v>6</v>
      </c>
      <c r="C8" s="19"/>
      <c r="D8" s="9"/>
    </row>
    <row r="9" spans="1:4" ht="15.6" x14ac:dyDescent="0.3">
      <c r="B9" s="14" t="s">
        <v>7</v>
      </c>
      <c r="C9" s="20"/>
      <c r="D9" s="10"/>
    </row>
    <row r="10" spans="1:4" ht="15.6" x14ac:dyDescent="0.3">
      <c r="B10" s="8" t="s">
        <v>8</v>
      </c>
      <c r="C10" s="19"/>
      <c r="D10" s="9"/>
    </row>
    <row r="11" spans="1:4" ht="15.6" x14ac:dyDescent="0.3">
      <c r="B11" s="14" t="s">
        <v>9</v>
      </c>
      <c r="C11" s="20"/>
      <c r="D11" s="10"/>
    </row>
    <row r="12" spans="1:4" ht="15.6" x14ac:dyDescent="0.3">
      <c r="B12" s="8" t="s">
        <v>10</v>
      </c>
      <c r="C12" s="19"/>
      <c r="D12" s="9"/>
    </row>
    <row r="13" spans="1:4" ht="15.6" x14ac:dyDescent="0.3">
      <c r="B13" s="14" t="s">
        <v>11</v>
      </c>
      <c r="C13" s="20"/>
      <c r="D13" s="10"/>
    </row>
    <row r="14" spans="1:4" ht="15.6" x14ac:dyDescent="0.3">
      <c r="B14" s="8" t="s">
        <v>12</v>
      </c>
      <c r="C14" s="19"/>
      <c r="D14" s="9"/>
    </row>
    <row r="15" spans="1:4" ht="15.6" x14ac:dyDescent="0.3">
      <c r="B15" s="14" t="s">
        <v>13</v>
      </c>
      <c r="C15" s="20"/>
      <c r="D15" s="10"/>
    </row>
    <row r="16" spans="1:4" ht="15.6" x14ac:dyDescent="0.3">
      <c r="B16" s="8" t="s">
        <v>14</v>
      </c>
      <c r="C16" s="19"/>
      <c r="D16" s="9"/>
    </row>
    <row r="17" spans="2:4" ht="15.6" x14ac:dyDescent="0.3">
      <c r="B17" s="14" t="s">
        <v>15</v>
      </c>
      <c r="C17" s="20"/>
      <c r="D17" s="10"/>
    </row>
    <row r="18" spans="2:4" ht="16.2" thickBot="1" x14ac:dyDescent="0.35">
      <c r="B18" s="21" t="s">
        <v>16</v>
      </c>
      <c r="C18" s="22">
        <f>SUM(C6:C17)</f>
        <v>0</v>
      </c>
      <c r="D18" s="23">
        <f>SUM(D6:D17)</f>
        <v>0</v>
      </c>
    </row>
    <row r="19" spans="2:4" x14ac:dyDescent="0.3">
      <c r="C19" s="13"/>
      <c r="D19" s="13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7781.06</v>
      </c>
      <c r="D6" s="9">
        <f>421+7949</f>
        <v>8370</v>
      </c>
    </row>
    <row r="7" spans="2:4" ht="15.6" x14ac:dyDescent="0.3">
      <c r="B7" s="14" t="s">
        <v>5</v>
      </c>
      <c r="C7" s="20">
        <v>8839.9</v>
      </c>
      <c r="D7" s="10">
        <f>649+9302</f>
        <v>9951</v>
      </c>
    </row>
    <row r="8" spans="2:4" ht="15.6" x14ac:dyDescent="0.3">
      <c r="B8" s="8" t="s">
        <v>6</v>
      </c>
      <c r="C8" s="19">
        <v>10906.24</v>
      </c>
      <c r="D8" s="9">
        <f>1768+11558</f>
        <v>13326</v>
      </c>
    </row>
    <row r="9" spans="2:4" ht="15.6" x14ac:dyDescent="0.3">
      <c r="B9" s="14" t="s">
        <v>7</v>
      </c>
      <c r="C9" s="20">
        <v>12937.47</v>
      </c>
      <c r="D9" s="10">
        <f>2482+12346</f>
        <v>14828</v>
      </c>
    </row>
    <row r="10" spans="2:4" ht="15.6" x14ac:dyDescent="0.3">
      <c r="B10" s="8" t="s">
        <v>8</v>
      </c>
      <c r="C10" s="19">
        <v>11414.87</v>
      </c>
      <c r="D10" s="9">
        <f>2451+11222</f>
        <v>13673</v>
      </c>
    </row>
    <row r="11" spans="2:4" ht="15.6" x14ac:dyDescent="0.3">
      <c r="B11" s="14" t="s">
        <v>9</v>
      </c>
      <c r="C11" s="20">
        <v>9893.73</v>
      </c>
      <c r="D11" s="10">
        <f>1786+10195</f>
        <v>11981</v>
      </c>
    </row>
    <row r="12" spans="2:4" ht="15.6" x14ac:dyDescent="0.3">
      <c r="B12" s="8" t="s">
        <v>10</v>
      </c>
      <c r="C12" s="19">
        <v>8749.82</v>
      </c>
      <c r="D12" s="9">
        <f>1302+9389</f>
        <v>10691</v>
      </c>
    </row>
    <row r="13" spans="2:4" ht="15.6" x14ac:dyDescent="0.3">
      <c r="B13" s="14" t="s">
        <v>11</v>
      </c>
      <c r="C13" s="20">
        <v>9163.51</v>
      </c>
      <c r="D13" s="10">
        <f>1661+9494</f>
        <v>11155</v>
      </c>
    </row>
    <row r="14" spans="2:4" ht="15.6" x14ac:dyDescent="0.3">
      <c r="B14" s="8" t="s">
        <v>12</v>
      </c>
      <c r="C14" s="19">
        <v>11112.41</v>
      </c>
      <c r="D14" s="9">
        <f>2246+11069</f>
        <v>13315</v>
      </c>
    </row>
    <row r="15" spans="2:4" ht="15.6" x14ac:dyDescent="0.3">
      <c r="B15" s="14" t="s">
        <v>13</v>
      </c>
      <c r="C15" s="20">
        <v>8638.7999999999993</v>
      </c>
      <c r="D15" s="10">
        <f>1594+8636</f>
        <v>10230</v>
      </c>
    </row>
    <row r="16" spans="2:4" ht="15.6" x14ac:dyDescent="0.3">
      <c r="B16" s="8" t="s">
        <v>14</v>
      </c>
      <c r="C16" s="19">
        <v>6060.4</v>
      </c>
      <c r="D16" s="9">
        <f>598+6077</f>
        <v>6675</v>
      </c>
    </row>
    <row r="17" spans="2:4" ht="15.6" x14ac:dyDescent="0.3">
      <c r="B17" s="14" t="s">
        <v>15</v>
      </c>
      <c r="C17" s="20">
        <v>7020.32</v>
      </c>
      <c r="D17" s="10">
        <f>731+7608</f>
        <v>8339</v>
      </c>
    </row>
    <row r="18" spans="2:4" ht="16.2" thickBot="1" x14ac:dyDescent="0.35">
      <c r="B18" s="21" t="s">
        <v>16</v>
      </c>
      <c r="C18" s="22">
        <f>SUM(C6:C17)</f>
        <v>112518.53</v>
      </c>
      <c r="D18" s="23">
        <f>SUM(D6:D17)</f>
        <v>132534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6341.72</v>
      </c>
      <c r="D6" s="9">
        <f>407+7097</f>
        <v>7504</v>
      </c>
    </row>
    <row r="7" spans="2:4" ht="15.6" x14ac:dyDescent="0.3">
      <c r="B7" s="14" t="s">
        <v>5</v>
      </c>
      <c r="C7" s="24">
        <v>8914.98</v>
      </c>
      <c r="D7" s="25">
        <f>1266+10508</f>
        <v>11774</v>
      </c>
    </row>
    <row r="8" spans="2:4" ht="15.6" x14ac:dyDescent="0.3">
      <c r="B8" s="8" t="s">
        <v>6</v>
      </c>
      <c r="C8" s="19">
        <v>12039.62</v>
      </c>
      <c r="D8" s="9">
        <f>2428+13251</f>
        <v>15679</v>
      </c>
    </row>
    <row r="9" spans="2:4" ht="15.6" x14ac:dyDescent="0.3">
      <c r="B9" s="14" t="s">
        <v>7</v>
      </c>
      <c r="C9" s="24">
        <v>8847.2000000000007</v>
      </c>
      <c r="D9" s="25">
        <f>1289+9308</f>
        <v>10597</v>
      </c>
    </row>
    <row r="10" spans="2:4" ht="15.6" x14ac:dyDescent="0.3">
      <c r="B10" s="8" t="s">
        <v>8</v>
      </c>
      <c r="C10" s="19">
        <v>10358.67</v>
      </c>
      <c r="D10" s="9">
        <f>1834+9266</f>
        <v>11100</v>
      </c>
    </row>
    <row r="11" spans="2:4" ht="15.6" x14ac:dyDescent="0.3">
      <c r="B11" s="14" t="s">
        <v>9</v>
      </c>
      <c r="C11" s="24">
        <v>11383.18</v>
      </c>
      <c r="D11" s="25">
        <f>2172+10648</f>
        <v>12820</v>
      </c>
    </row>
    <row r="12" spans="2:4" ht="15.6" x14ac:dyDescent="0.3">
      <c r="B12" s="8" t="s">
        <v>10</v>
      </c>
      <c r="C12" s="19">
        <v>10356.219999999999</v>
      </c>
      <c r="D12" s="9">
        <f>2161+9534</f>
        <v>11695</v>
      </c>
    </row>
    <row r="13" spans="2:4" ht="15.6" x14ac:dyDescent="0.3">
      <c r="B13" s="14" t="s">
        <v>11</v>
      </c>
      <c r="C13" s="24">
        <v>9541.89</v>
      </c>
      <c r="D13" s="25">
        <f>1938+9508</f>
        <v>11446</v>
      </c>
    </row>
    <row r="14" spans="2:4" ht="15.6" x14ac:dyDescent="0.3">
      <c r="B14" s="8" t="s">
        <v>12</v>
      </c>
      <c r="C14" s="19">
        <v>6779.3</v>
      </c>
      <c r="D14" s="9">
        <f>3034+7524</f>
        <v>10558</v>
      </c>
    </row>
    <row r="15" spans="2:4" ht="15.6" x14ac:dyDescent="0.3">
      <c r="B15" s="14" t="s">
        <v>13</v>
      </c>
      <c r="C15" s="24">
        <v>8091.76</v>
      </c>
      <c r="D15" s="25">
        <f>1621+8227</f>
        <v>9848</v>
      </c>
    </row>
    <row r="16" spans="2:4" ht="15.6" x14ac:dyDescent="0.3">
      <c r="B16" s="8" t="s">
        <v>14</v>
      </c>
      <c r="C16" s="19">
        <v>10880.04</v>
      </c>
      <c r="D16" s="9">
        <f>1529+9170</f>
        <v>10699</v>
      </c>
    </row>
    <row r="17" spans="2:4" ht="15.6" x14ac:dyDescent="0.3">
      <c r="B17" s="14" t="s">
        <v>15</v>
      </c>
      <c r="C17" s="24">
        <v>14171.18</v>
      </c>
      <c r="D17" s="25">
        <f>2333+9690</f>
        <v>12023</v>
      </c>
    </row>
    <row r="18" spans="2:4" ht="16.2" thickBot="1" x14ac:dyDescent="0.35">
      <c r="B18" s="21" t="s">
        <v>16</v>
      </c>
      <c r="C18" s="22">
        <f>SUM(C6:C17)</f>
        <v>117705.75999999998</v>
      </c>
      <c r="D18" s="23">
        <f>SUM(D6:D17)</f>
        <v>135743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14914.87</v>
      </c>
      <c r="D6" s="9">
        <f>1050+7923</f>
        <v>8973</v>
      </c>
    </row>
    <row r="7" spans="2:4" ht="15.6" x14ac:dyDescent="0.3">
      <c r="B7" s="14" t="s">
        <v>5</v>
      </c>
      <c r="C7" s="20">
        <v>23569.200000000001</v>
      </c>
      <c r="D7" s="10">
        <f>3066+14750</f>
        <v>17816</v>
      </c>
    </row>
    <row r="8" spans="2:4" ht="15.6" x14ac:dyDescent="0.3">
      <c r="B8" s="8" t="s">
        <v>6</v>
      </c>
      <c r="C8" s="19">
        <v>24648.98</v>
      </c>
      <c r="D8" s="9">
        <f>3476+13799</f>
        <v>17275</v>
      </c>
    </row>
    <row r="9" spans="2:4" ht="15.6" x14ac:dyDescent="0.3">
      <c r="B9" s="14" t="s">
        <v>7</v>
      </c>
      <c r="C9" s="20">
        <v>26018.9</v>
      </c>
      <c r="D9" s="10">
        <f>3742+13034</f>
        <v>16776</v>
      </c>
    </row>
    <row r="10" spans="2:4" ht="15.6" x14ac:dyDescent="0.3">
      <c r="B10" s="8" t="s">
        <v>8</v>
      </c>
      <c r="C10" s="19">
        <v>18645.060000000001</v>
      </c>
      <c r="D10" s="9">
        <f>3305+11948</f>
        <v>15253</v>
      </c>
    </row>
    <row r="11" spans="2:4" ht="15.6" x14ac:dyDescent="0.3">
      <c r="B11" s="14" t="s">
        <v>9</v>
      </c>
      <c r="C11" s="20">
        <v>20733.05</v>
      </c>
      <c r="D11" s="10">
        <f>2743+10712</f>
        <v>13455</v>
      </c>
    </row>
    <row r="12" spans="2:4" ht="15.6" x14ac:dyDescent="0.3">
      <c r="B12" s="8" t="s">
        <v>10</v>
      </c>
      <c r="C12" s="19">
        <v>22703.85</v>
      </c>
      <c r="D12" s="9">
        <f>3522+13239</f>
        <v>16761</v>
      </c>
    </row>
    <row r="13" spans="2:4" ht="15.6" x14ac:dyDescent="0.3">
      <c r="B13" s="14" t="s">
        <v>11</v>
      </c>
      <c r="C13" s="26">
        <v>17646.39</v>
      </c>
      <c r="D13" s="10">
        <f>10795+2384</f>
        <v>13179</v>
      </c>
    </row>
    <row r="14" spans="2:4" ht="15.6" x14ac:dyDescent="0.3">
      <c r="B14" s="8" t="s">
        <v>12</v>
      </c>
      <c r="C14" s="19">
        <v>14764.31</v>
      </c>
      <c r="D14" s="9">
        <f>9033+2221</f>
        <v>11254</v>
      </c>
    </row>
    <row r="15" spans="2:4" ht="15.6" x14ac:dyDescent="0.3">
      <c r="B15" s="14" t="s">
        <v>13</v>
      </c>
      <c r="C15" s="20">
        <v>13181.07</v>
      </c>
      <c r="D15" s="10">
        <f>1718+8612</f>
        <v>10330</v>
      </c>
    </row>
    <row r="16" spans="2:4" ht="15.6" x14ac:dyDescent="0.3">
      <c r="B16" s="8" t="s">
        <v>14</v>
      </c>
      <c r="C16" s="19">
        <v>15295.14</v>
      </c>
      <c r="D16" s="9">
        <v>13339</v>
      </c>
    </row>
    <row r="17" spans="2:4" ht="15.6" x14ac:dyDescent="0.3">
      <c r="B17" s="14" t="s">
        <v>15</v>
      </c>
      <c r="C17" s="20">
        <v>20509.04</v>
      </c>
      <c r="D17" s="10">
        <f>17018+3494</f>
        <v>20512</v>
      </c>
    </row>
    <row r="18" spans="2:4" ht="16.2" thickBot="1" x14ac:dyDescent="0.35">
      <c r="B18" s="21" t="s">
        <v>16</v>
      </c>
      <c r="C18" s="22">
        <f>SUM(C6:C17)</f>
        <v>232629.86000000002</v>
      </c>
      <c r="D18" s="23">
        <f>SUM(D6:D17)</f>
        <v>174923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10833.9</v>
      </c>
      <c r="D6" s="9">
        <f>8999+737</f>
        <v>9736</v>
      </c>
    </row>
    <row r="7" spans="2:4" ht="15.6" x14ac:dyDescent="0.3">
      <c r="B7" s="14" t="s">
        <v>5</v>
      </c>
      <c r="C7" s="20">
        <v>14345.37</v>
      </c>
      <c r="D7" s="10">
        <f>1184+15173</f>
        <v>16357</v>
      </c>
    </row>
    <row r="8" spans="2:4" ht="15.6" x14ac:dyDescent="0.3">
      <c r="B8" s="8" t="s">
        <v>6</v>
      </c>
      <c r="C8" s="19">
        <v>19268.349999999999</v>
      </c>
      <c r="D8" s="9">
        <f>2646+15199</f>
        <v>17845</v>
      </c>
    </row>
    <row r="9" spans="2:4" ht="15.6" x14ac:dyDescent="0.3">
      <c r="B9" s="14" t="s">
        <v>7</v>
      </c>
      <c r="C9" s="20">
        <v>18068.02</v>
      </c>
      <c r="D9" s="10">
        <f>3131+12018</f>
        <v>15149</v>
      </c>
    </row>
    <row r="10" spans="2:4" ht="15.6" x14ac:dyDescent="0.3">
      <c r="B10" s="8" t="s">
        <v>8</v>
      </c>
      <c r="C10" s="19">
        <v>13148.36</v>
      </c>
      <c r="D10" s="9">
        <f>1711+9024</f>
        <v>10735</v>
      </c>
    </row>
    <row r="11" spans="2:4" ht="15.6" x14ac:dyDescent="0.3">
      <c r="B11" s="14" t="s">
        <v>9</v>
      </c>
      <c r="C11" s="20">
        <v>12157.64</v>
      </c>
      <c r="D11" s="10">
        <f>1526+8337</f>
        <v>9863</v>
      </c>
    </row>
    <row r="12" spans="2:4" ht="15.6" x14ac:dyDescent="0.3">
      <c r="B12" s="8" t="s">
        <v>10</v>
      </c>
      <c r="C12" s="19">
        <v>13486.35</v>
      </c>
      <c r="D12" s="9">
        <f>1825+9689</f>
        <v>11514</v>
      </c>
    </row>
    <row r="13" spans="2:4" ht="15.6" x14ac:dyDescent="0.3">
      <c r="B13" s="14" t="s">
        <v>11</v>
      </c>
      <c r="C13" s="20">
        <v>12315.74</v>
      </c>
      <c r="D13" s="10">
        <f>9025+1345</f>
        <v>10370</v>
      </c>
    </row>
    <row r="14" spans="2:4" ht="15.6" x14ac:dyDescent="0.3">
      <c r="B14" s="8" t="s">
        <v>12</v>
      </c>
      <c r="C14" s="19">
        <v>13926.66</v>
      </c>
      <c r="D14" s="9">
        <f>9631+2026</f>
        <v>11657</v>
      </c>
    </row>
    <row r="15" spans="2:4" ht="15.6" x14ac:dyDescent="0.3">
      <c r="B15" s="14" t="s">
        <v>13</v>
      </c>
      <c r="C15" s="20">
        <v>10384.56</v>
      </c>
      <c r="D15" s="10">
        <f>1301+5894</f>
        <v>7195</v>
      </c>
    </row>
    <row r="16" spans="2:4" ht="15.6" x14ac:dyDescent="0.3">
      <c r="B16" s="8" t="s">
        <v>14</v>
      </c>
      <c r="C16" s="19">
        <v>10909.72</v>
      </c>
      <c r="D16" s="9">
        <f>6946+1242</f>
        <v>8188</v>
      </c>
    </row>
    <row r="17" spans="2:4" ht="15.6" x14ac:dyDescent="0.3">
      <c r="B17" s="14" t="s">
        <v>15</v>
      </c>
      <c r="C17" s="20">
        <v>20814.93</v>
      </c>
      <c r="D17" s="10">
        <f>12232+2836</f>
        <v>15068</v>
      </c>
    </row>
    <row r="18" spans="2:4" ht="16.2" thickBot="1" x14ac:dyDescent="0.35">
      <c r="B18" s="21" t="s">
        <v>16</v>
      </c>
      <c r="C18" s="22">
        <f>SUM(C6:C17)</f>
        <v>169659.6</v>
      </c>
      <c r="D18" s="23">
        <f>SUM(D6:D17)</f>
        <v>143677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5" sqref="B5"/>
    </sheetView>
  </sheetViews>
  <sheetFormatPr defaultRowHeight="14.4" x14ac:dyDescent="0.3"/>
  <cols>
    <col min="1" max="1" width="21.33203125" customWidth="1"/>
    <col min="2" max="2" width="15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20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11935.25</v>
      </c>
      <c r="D6" s="9">
        <f>9710+1280</f>
        <v>10990</v>
      </c>
    </row>
    <row r="7" spans="2:4" ht="15.6" x14ac:dyDescent="0.3">
      <c r="B7" s="14" t="s">
        <v>5</v>
      </c>
      <c r="C7" s="20">
        <v>14957.63</v>
      </c>
      <c r="D7" s="10">
        <f>15947+1909</f>
        <v>17856</v>
      </c>
    </row>
    <row r="8" spans="2:4" ht="15.6" x14ac:dyDescent="0.3">
      <c r="B8" s="8" t="s">
        <v>6</v>
      </c>
      <c r="C8" s="19">
        <v>16339.5</v>
      </c>
      <c r="D8" s="9">
        <f>14751+2022</f>
        <v>16773</v>
      </c>
    </row>
    <row r="9" spans="2:4" ht="15.6" x14ac:dyDescent="0.3">
      <c r="B9" s="14" t="s">
        <v>7</v>
      </c>
      <c r="C9" s="20">
        <v>7412.05</v>
      </c>
      <c r="D9" s="10">
        <f>3386+1171</f>
        <v>4557</v>
      </c>
    </row>
    <row r="10" spans="2:4" ht="15.6" x14ac:dyDescent="0.3">
      <c r="B10" s="8" t="s">
        <v>8</v>
      </c>
      <c r="C10" s="19">
        <v>7008.91</v>
      </c>
      <c r="D10" s="9">
        <f>3343+1027</f>
        <v>4370</v>
      </c>
    </row>
    <row r="11" spans="2:4" ht="15.6" x14ac:dyDescent="0.3">
      <c r="B11" s="14" t="s">
        <v>9</v>
      </c>
      <c r="C11" s="20">
        <v>6418.95</v>
      </c>
      <c r="D11" s="10">
        <f>2741+1028</f>
        <v>3769</v>
      </c>
    </row>
    <row r="12" spans="2:4" ht="15.6" x14ac:dyDescent="0.3">
      <c r="B12" s="8" t="s">
        <v>10</v>
      </c>
      <c r="C12" s="19">
        <v>6431.28</v>
      </c>
      <c r="D12" s="9">
        <f>2590+1230</f>
        <v>3820</v>
      </c>
    </row>
    <row r="13" spans="2:4" ht="15.6" x14ac:dyDescent="0.3">
      <c r="B13" s="14" t="s">
        <v>11</v>
      </c>
      <c r="C13" s="20">
        <v>6702.27</v>
      </c>
      <c r="D13" s="10">
        <f>2848+1220</f>
        <v>4068</v>
      </c>
    </row>
    <row r="14" spans="2:4" ht="15.6" x14ac:dyDescent="0.3">
      <c r="B14" s="8" t="s">
        <v>12</v>
      </c>
      <c r="C14" s="19">
        <v>7076.27</v>
      </c>
      <c r="D14" s="9">
        <f>3708+1091</f>
        <v>4799</v>
      </c>
    </row>
    <row r="15" spans="2:4" ht="15.6" x14ac:dyDescent="0.3">
      <c r="B15" s="14" t="s">
        <v>13</v>
      </c>
      <c r="C15" s="20">
        <v>6363.74</v>
      </c>
      <c r="D15" s="10">
        <f>2805+1253</f>
        <v>4058</v>
      </c>
    </row>
    <row r="16" spans="2:4" ht="15.6" x14ac:dyDescent="0.3">
      <c r="B16" s="8" t="s">
        <v>14</v>
      </c>
      <c r="C16" s="19">
        <v>2019.98</v>
      </c>
      <c r="D16" s="9">
        <f>1608+506</f>
        <v>2114</v>
      </c>
    </row>
    <row r="17" spans="2:4" ht="15.6" x14ac:dyDescent="0.3">
      <c r="B17" s="14" t="s">
        <v>15</v>
      </c>
      <c r="C17" s="20">
        <v>3154.49</v>
      </c>
      <c r="D17" s="10">
        <f>2609+1125</f>
        <v>3734</v>
      </c>
    </row>
    <row r="18" spans="2:4" ht="16.2" thickBot="1" x14ac:dyDescent="0.35">
      <c r="B18" s="21" t="s">
        <v>16</v>
      </c>
      <c r="C18" s="22">
        <f>SUM(C6:C17)</f>
        <v>95820.32</v>
      </c>
      <c r="D18" s="23">
        <f>SUM(D6:D17)</f>
        <v>80908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2026-01-19T01:36:07Z</dcterms:modified>
</cp:coreProperties>
</file>