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5_JUNHO\ALTA\"/>
    </mc:Choice>
  </mc:AlternateContent>
  <xr:revisionPtr revIDLastSave="0" documentId="13_ncr:1_{A856A1D7-A53F-4065-9FC1-B5F247F6F09C}" xr6:coauthVersionLast="47" xr6:coauthVersionMax="47" xr10:uidLastSave="{00000000-0000-0000-0000-000000000000}"/>
  <bookViews>
    <workbookView xWindow="-108" yWindow="-108" windowWidth="23256" windowHeight="12576" tabRatio="648" firstSheet="10" activeTab="14" xr2:uid="{00000000-000D-0000-FFFF-FFFF00000000}"/>
  </bookViews>
  <sheets>
    <sheet name="2012" sheetId="2" r:id="rId1"/>
    <sheet name="2013" sheetId="3" r:id="rId2"/>
    <sheet name="2014" sheetId="4" r:id="rId3"/>
    <sheet name="2015" sheetId="5" r:id="rId4"/>
    <sheet name="2016" sheetId="7" r:id="rId5"/>
    <sheet name="2017" sheetId="8" r:id="rId6"/>
    <sheet name="2018" sheetId="9" r:id="rId7"/>
    <sheet name="2019" sheetId="10" r:id="rId8"/>
    <sheet name="2020" sheetId="11" r:id="rId9"/>
    <sheet name="2021" sheetId="12" r:id="rId10"/>
    <sheet name="2022" sheetId="13" r:id="rId11"/>
    <sheet name="2023" sheetId="14" r:id="rId12"/>
    <sheet name="2024" sheetId="15" r:id="rId13"/>
    <sheet name="2025" sheetId="16" r:id="rId14"/>
    <sheet name="GRAFICO" sheetId="6" r:id="rId15"/>
    <sheet name="HISTORICO" sheetId="1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6" l="1"/>
  <c r="D7" i="6"/>
  <c r="D6" i="6"/>
  <c r="C18" i="16"/>
  <c r="D18" i="16"/>
  <c r="D14" i="15"/>
  <c r="D13" i="15"/>
  <c r="D12" i="15"/>
  <c r="D11" i="15"/>
  <c r="D10" i="15"/>
  <c r="D9" i="15"/>
  <c r="D8" i="15"/>
  <c r="D7" i="15"/>
  <c r="C25" i="1"/>
  <c r="D6" i="15"/>
  <c r="D17" i="14"/>
  <c r="C18" i="15"/>
  <c r="D14" i="14"/>
  <c r="D16" i="14"/>
  <c r="D15" i="14"/>
  <c r="D12" i="14"/>
  <c r="D13" i="14"/>
  <c r="D11" i="14"/>
  <c r="D10" i="14"/>
  <c r="D9" i="14"/>
  <c r="D8" i="14"/>
  <c r="D7" i="14"/>
  <c r="D6" i="14"/>
  <c r="D17" i="13"/>
  <c r="D16" i="13"/>
  <c r="D15" i="13"/>
  <c r="C18" i="14"/>
  <c r="D13" i="13"/>
  <c r="D12" i="13"/>
  <c r="D18" i="15" l="1"/>
  <c r="D18" i="14"/>
  <c r="D25" i="1" s="1"/>
  <c r="D9" i="13"/>
  <c r="D10" i="13"/>
  <c r="D11" i="13"/>
  <c r="D6" i="13"/>
  <c r="D8" i="13"/>
  <c r="D7" i="13"/>
  <c r="C18" i="13"/>
  <c r="D18" i="13" l="1"/>
  <c r="D6" i="12"/>
  <c r="D7" i="12"/>
  <c r="D8" i="12"/>
  <c r="D9" i="12"/>
  <c r="D10" i="12"/>
  <c r="D11" i="12"/>
  <c r="D12" i="12"/>
  <c r="D13" i="12"/>
  <c r="D14" i="12"/>
  <c r="D15" i="12"/>
  <c r="D16" i="12"/>
  <c r="D17" i="12"/>
  <c r="C18" i="12" l="1"/>
  <c r="C23" i="1" s="1"/>
  <c r="D17" i="11"/>
  <c r="D16" i="11"/>
  <c r="D15" i="11"/>
  <c r="D14" i="11"/>
  <c r="D13" i="11"/>
  <c r="D12" i="11"/>
  <c r="D10" i="11"/>
  <c r="D11" i="11"/>
  <c r="D18" i="12" l="1"/>
  <c r="D23" i="1" s="1"/>
  <c r="D9" i="11"/>
  <c r="D6" i="11" l="1"/>
  <c r="D7" i="11"/>
  <c r="D8" i="11"/>
  <c r="C18" i="11"/>
  <c r="C22" i="1" s="1"/>
  <c r="D18" i="11" l="1"/>
  <c r="D22" i="1" s="1"/>
  <c r="D17" i="10"/>
  <c r="D16" i="10"/>
  <c r="D15" i="10"/>
  <c r="D14" i="10"/>
  <c r="D10" i="10"/>
  <c r="D11" i="10"/>
  <c r="D12" i="10"/>
  <c r="D13" i="10"/>
  <c r="D9" i="10" l="1"/>
  <c r="D8" i="10" l="1"/>
  <c r="D7" i="10"/>
  <c r="D6" i="10"/>
  <c r="C18" i="10"/>
  <c r="C21" i="1" s="1"/>
  <c r="D18" i="10" l="1"/>
  <c r="D21" i="1" s="1"/>
  <c r="D17" i="9"/>
  <c r="D18" i="9" s="1"/>
  <c r="D20" i="1" s="1"/>
  <c r="C18" i="9"/>
  <c r="C20" i="1" s="1"/>
  <c r="C18" i="8" l="1"/>
  <c r="C19" i="1" s="1"/>
  <c r="D18" i="8"/>
  <c r="D19" i="1" s="1"/>
  <c r="D18" i="1" l="1"/>
  <c r="D18" i="7"/>
  <c r="C18" i="7"/>
  <c r="C18" i="1" s="1"/>
  <c r="D18" i="2"/>
  <c r="D14" i="1" s="1"/>
  <c r="C18" i="2"/>
  <c r="C14" i="1" s="1"/>
  <c r="D18" i="5" l="1"/>
  <c r="D17" i="1" s="1"/>
  <c r="C18" i="5"/>
  <c r="C17" i="1" s="1"/>
  <c r="D18" i="4"/>
  <c r="D16" i="1" s="1"/>
  <c r="C18" i="4"/>
  <c r="C16" i="1" s="1"/>
  <c r="D18" i="3"/>
  <c r="D15" i="1" s="1"/>
  <c r="C18" i="3"/>
  <c r="C15" i="1" s="1"/>
</calcChain>
</file>

<file path=xl/sharedStrings.xml><?xml version="1.0" encoding="utf-8"?>
<sst xmlns="http://schemas.openxmlformats.org/spreadsheetml/2006/main" count="258" uniqueCount="32">
  <si>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</si>
  <si>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</si>
  <si>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</si>
  <si>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</si>
  <si>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</si>
  <si>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</si>
  <si>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</si>
  <si>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</si>
  <si>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</si>
  <si>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</si>
  <si>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</si>
  <si>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</si>
  <si>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</si>
  <si>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</si>
  <si>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</si>
  <si>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</si>
  <si>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</si>
  <si>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Total em dinheiro (R$)</t>
  </si>
  <si>
    <t>Fatura Total (R$)</t>
  </si>
  <si>
    <t>Odontologia</t>
  </si>
  <si>
    <t>Fevereiro/2024</t>
  </si>
  <si>
    <t>Maio/2024</t>
  </si>
  <si>
    <t>Julho/2024</t>
  </si>
  <si>
    <t>Agosto/2024</t>
  </si>
  <si>
    <t>Setembro/2024</t>
  </si>
  <si>
    <t>Outubro/2024</t>
  </si>
  <si>
    <t>Novembro/2024</t>
  </si>
  <si>
    <t>Dezembro/2024</t>
  </si>
  <si>
    <t>Janeiro/2025</t>
  </si>
  <si>
    <t>Março/2025</t>
  </si>
  <si>
    <t>Abril/2025</t>
  </si>
  <si>
    <t>Junho/2025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</si>
</sst>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&quot;R$&quot;#,##0.00"/>
    <numFmt numFmtId="166" formatCode="&quot;R$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w Cen MT"/>
      <family val="2"/>
    </font>
    <font>
      <b/>
      <sz val="11"/>
      <color rgb="FF666666"/>
      <name val="Tw Cen MT"/>
      <family val="2"/>
    </font>
    <font>
      <sz val="36"/>
      <color theme="1"/>
      <name val="Tw Cen MT"/>
      <family val="2"/>
    </font>
    <font>
      <sz val="11"/>
      <color rgb="FFFF0000"/>
      <name val="Tw Cen MT"/>
      <family val="2"/>
    </font>
    <font>
      <sz val="14"/>
      <color theme="1"/>
      <name val="Tw Cen MT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2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3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3" fontId="0" fillId="3" borderId="2" xfId="0" applyNumberForma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" fontId="9" fillId="0" borderId="0" xfId="0" applyNumberFormat="1" applyFont="1" applyAlignment="1">
      <alignment horizontal="center"/>
    </xf>
    <xf numFmtId="3" fontId="9" fillId="0" borderId="2" xfId="0" applyNumberFormat="1" applyFont="1" applyBorder="1" applyAlignment="1">
      <alignment horizontal="center"/>
    </xf>
    <xf numFmtId="4" fontId="9" fillId="0" borderId="0" xfId="0" applyNumberFormat="1" applyFont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4" fontId="9" fillId="3" borderId="0" xfId="0" applyNumberFormat="1" applyFont="1" applyFill="1" applyAlignment="1">
      <alignment horizontal="center" vertical="center"/>
    </xf>
    <xf numFmtId="3" fontId="9" fillId="3" borderId="2" xfId="0" applyNumberFormat="1" applyFont="1" applyFill="1" applyBorder="1" applyAlignment="1">
      <alignment horizontal="center" vertical="center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3" fontId="10" fillId="3" borderId="5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1" xfId="0" applyFont="1" applyBorder="1"/>
    <xf numFmtId="4" fontId="9" fillId="3" borderId="0" xfId="0" applyNumberFormat="1" applyFont="1" applyFill="1" applyAlignment="1">
      <alignment horizontal="center"/>
    </xf>
    <xf numFmtId="3" fontId="9" fillId="3" borderId="2" xfId="0" applyNumberFormat="1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1" xfId="0" applyBorder="1"/>
    <xf numFmtId="0" fontId="9" fillId="0" borderId="0" xfId="0" applyFont="1" applyAlignment="1">
      <alignment horizontal="center"/>
    </xf>
    <xf numFmtId="3" fontId="9" fillId="0" borderId="0" xfId="0" applyNumberFormat="1" applyFont="1" applyAlignment="1">
      <alignment horizontal="center"/>
    </xf>
    <xf numFmtId="49" fontId="9" fillId="3" borderId="1" xfId="0" applyNumberFormat="1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0" fillId="4" borderId="0" xfId="0" applyFill="1"/>
    <xf numFmtId="165" fontId="0" fillId="3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/>
    </xf>
    <xf numFmtId="165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166" fontId="9" fillId="0" borderId="0" xfId="0" applyNumberFormat="1" applyFont="1" applyBorder="1" applyAlignment="1">
      <alignment horizontal="center"/>
    </xf>
    <xf numFmtId="166" fontId="9" fillId="3" borderId="0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9" fontId="9" fillId="3" borderId="3" xfId="0" applyNumberFormat="1" applyFont="1" applyFill="1" applyBorder="1" applyAlignment="1">
      <alignment horizontal="center"/>
    </xf>
    <xf numFmtId="49" fontId="9" fillId="4" borderId="1" xfId="0" applyNumberFormat="1" applyFont="1" applyFill="1" applyBorder="1" applyAlignment="1">
      <alignment horizontal="center"/>
    </xf>
    <xf numFmtId="3" fontId="9" fillId="4" borderId="2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4" fontId="9" fillId="3" borderId="0" xfId="0" applyNumberFormat="1" applyFont="1" applyFill="1" applyBorder="1" applyAlignment="1">
      <alignment horizontal="center"/>
    </xf>
    <xf numFmtId="4" fontId="9" fillId="4" borderId="0" xfId="0" applyNumberFormat="1" applyFont="1" applyFill="1" applyBorder="1" applyAlignment="1">
      <alignment horizontal="center" vertical="center"/>
    </xf>
    <xf numFmtId="4" fontId="9" fillId="3" borderId="4" xfId="0" applyNumberFormat="1" applyFont="1" applyFill="1" applyBorder="1" applyAlignment="1">
      <alignment horizontal="center"/>
    </xf>
    <xf numFmtId="3" fontId="9" fillId="3" borderId="5" xfId="0" applyNumberFormat="1" applyFont="1" applyFill="1" applyBorder="1" applyAlignment="1">
      <alignment horizontal="center"/>
    </xf>
  </cellXfs>
  <cellStyles count="2">
    <cellStyle name="Normal" xfId="0" builtinId="0"/>
    <cellStyle name="Vírgula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381793524774177E-2"/>
          <c:y val="5.8551023639188203E-2"/>
          <c:w val="0.92327633512169671"/>
          <c:h val="0.79682617429077485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6956490203502429E-2"/>
                  <c:y val="-3.54634655582155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7752469874660852E-2"/>
                      <c:h val="6.791436564990849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3A92-46A7-8145-1DC67D482A95}"/>
                </c:ext>
              </c:extLst>
            </c:dLbl>
            <c:dLbl>
              <c:idx val="1"/>
              <c:layout>
                <c:manualLayout>
                  <c:x val="-9.0262510760845516E-2"/>
                  <c:y val="3.27222307326092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4E-4847-9DD5-C54851D5D1C6}"/>
                </c:ext>
              </c:extLst>
            </c:dLbl>
            <c:dLbl>
              <c:idx val="4"/>
              <c:layout>
                <c:manualLayout>
                  <c:x val="-5.2009449965703156E-2"/>
                  <c:y val="7.51780282300572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4E-4847-9DD5-C54851D5D1C6}"/>
                </c:ext>
              </c:extLst>
            </c:dLbl>
            <c:dLbl>
              <c:idx val="11"/>
              <c:layout>
                <c:manualLayout>
                  <c:x val="-1.0982053607238017E-2"/>
                  <c:y val="4.56977684417415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737-42D7-974B-4D0D60B5497F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Julho/2024</c:v>
                </c:pt>
                <c:pt idx="1">
                  <c:v>Agosto/2024</c:v>
                </c:pt>
                <c:pt idx="2">
                  <c:v>Setembro/2024</c:v>
                </c:pt>
                <c:pt idx="3">
                  <c:v>Outubro/2024</c:v>
                </c:pt>
                <c:pt idx="4">
                  <c:v>Novembro/2024</c:v>
                </c:pt>
                <c:pt idx="5">
                  <c:v>Dezembro/2024</c:v>
                </c:pt>
                <c:pt idx="6">
                  <c:v>Janeiro/2025</c:v>
                </c:pt>
                <c:pt idx="7">
                  <c:v>Fevereiro/2024</c:v>
                </c:pt>
                <c:pt idx="8">
                  <c:v>Março/2025</c:v>
                </c:pt>
                <c:pt idx="9">
                  <c:v>Abril/2025</c:v>
                </c:pt>
                <c:pt idx="10">
                  <c:v>Maio/2024</c:v>
                </c:pt>
                <c:pt idx="11">
                  <c:v>Junho/2025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13064.86</c:v>
                </c:pt>
                <c:pt idx="1">
                  <c:v>18979.86</c:v>
                </c:pt>
                <c:pt idx="2">
                  <c:v>17822.349999999999</c:v>
                </c:pt>
                <c:pt idx="3">
                  <c:v>15916.63</c:v>
                </c:pt>
                <c:pt idx="4">
                  <c:v>16514.88</c:v>
                </c:pt>
                <c:pt idx="5">
                  <c:v>13861.87</c:v>
                </c:pt>
                <c:pt idx="6">
                  <c:v>15021.37</c:v>
                </c:pt>
                <c:pt idx="7">
                  <c:v>14659.1</c:v>
                </c:pt>
                <c:pt idx="8">
                  <c:v>21661.48</c:v>
                </c:pt>
                <c:pt idx="9" formatCode="#,##0.00">
                  <c:v>15924.04</c:v>
                </c:pt>
                <c:pt idx="10" formatCode="#,##0.00">
                  <c:v>6274.41</c:v>
                </c:pt>
                <c:pt idx="11" formatCode="#,##0.00">
                  <c:v>16777.79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737-42D7-974B-4D0D60B54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557056"/>
        <c:axId val="112472448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7761996199418656E-2"/>
                  <c:y val="3.00338466651453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737-42D7-974B-4D0D60B5497F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Julho/2024</c:v>
                </c:pt>
                <c:pt idx="1">
                  <c:v>Agosto/2024</c:v>
                </c:pt>
                <c:pt idx="2">
                  <c:v>Setembro/2024</c:v>
                </c:pt>
                <c:pt idx="3">
                  <c:v>Outubro/2024</c:v>
                </c:pt>
                <c:pt idx="4">
                  <c:v>Novembro/2024</c:v>
                </c:pt>
                <c:pt idx="5">
                  <c:v>Dezembro/2024</c:v>
                </c:pt>
                <c:pt idx="6">
                  <c:v>Janeiro/2025</c:v>
                </c:pt>
                <c:pt idx="7">
                  <c:v>Fevereiro/2024</c:v>
                </c:pt>
                <c:pt idx="8">
                  <c:v>Março/2025</c:v>
                </c:pt>
                <c:pt idx="9">
                  <c:v>Abril/2025</c:v>
                </c:pt>
                <c:pt idx="10">
                  <c:v>Maio/2024</c:v>
                </c:pt>
                <c:pt idx="11">
                  <c:v>Junho/2025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15480</c:v>
                </c:pt>
                <c:pt idx="1">
                  <c:v>21853</c:v>
                </c:pt>
                <c:pt idx="2">
                  <c:v>19636</c:v>
                </c:pt>
                <c:pt idx="3">
                  <c:v>15980</c:v>
                </c:pt>
                <c:pt idx="4">
                  <c:v>17092</c:v>
                </c:pt>
                <c:pt idx="5">
                  <c:v>16350</c:v>
                </c:pt>
                <c:pt idx="6">
                  <c:v>18152</c:v>
                </c:pt>
                <c:pt idx="7">
                  <c:v>18273</c:v>
                </c:pt>
                <c:pt idx="8">
                  <c:v>28381</c:v>
                </c:pt>
                <c:pt idx="9">
                  <c:v>18967</c:v>
                </c:pt>
                <c:pt idx="10">
                  <c:v>2573</c:v>
                </c:pt>
                <c:pt idx="11">
                  <c:v>18349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7737-42D7-974B-4D0D60B54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75520"/>
        <c:axId val="112473984"/>
      </c:lineChart>
      <c:catAx>
        <c:axId val="112557056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 sz="1100" baseline="0">
                <a:latin typeface="Tw Cen MT" pitchFamily="34" charset="0"/>
              </a:defRPr>
            </a:pPr>
            <a:endParaRPr lang="pt-BR"/>
          </a:p>
        </c:txPr>
        <c:crossAx val="112472448"/>
        <c:crosses val="autoZero"/>
        <c:auto val="1"/>
        <c:lblAlgn val="ctr"/>
        <c:lblOffset val="100"/>
        <c:noMultiLvlLbl val="0"/>
      </c:catAx>
      <c:valAx>
        <c:axId val="112472448"/>
        <c:scaling>
          <c:orientation val="minMax"/>
          <c:max val="40000"/>
          <c:min val="0"/>
        </c:scaling>
        <c:delete val="1"/>
        <c:axPos val="l"/>
        <c:numFmt formatCode="#,##0" sourceLinked="0"/>
        <c:majorTickMark val="out"/>
        <c:minorTickMark val="none"/>
        <c:tickLblPos val="nextTo"/>
        <c:crossAx val="112557056"/>
        <c:crosses val="autoZero"/>
        <c:crossBetween val="between"/>
        <c:majorUnit val="5000"/>
      </c:valAx>
      <c:valAx>
        <c:axId val="112473984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crossAx val="112475520"/>
        <c:crosses val="max"/>
        <c:crossBetween val="between"/>
      </c:valAx>
      <c:catAx>
        <c:axId val="112475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47398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4.5372414619008684E-2"/>
          <c:y val="5.9159948646394005E-2"/>
          <c:w val="0.19179007797704589"/>
          <c:h val="0.10281380060001749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105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191" footer="0.3149606200000019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280613417692864E-2"/>
          <c:y val="5.2251160912578233E-2"/>
          <c:w val="0.93622493859044464"/>
          <c:h val="0.82484206715539865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1.0615735396313971E-2"/>
                  <c:y val="-8.0198928992368218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2C-47E5-872E-9270D01D8A6C}"/>
                </c:ext>
              </c:extLst>
            </c:dLbl>
            <c:dLbl>
              <c:idx val="1"/>
              <c:layout>
                <c:manualLayout>
                  <c:x val="-6.1378383500749499E-2"/>
                  <c:y val="3.3247186009718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43-4280-A958-F1347188CF1E}"/>
                </c:ext>
              </c:extLst>
            </c:dLbl>
            <c:dLbl>
              <c:idx val="2"/>
              <c:layout>
                <c:manualLayout>
                  <c:x val="-2.5648002105738341E-2"/>
                  <c:y val="4.5534314792485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2C-47E5-872E-9270D01D8A6C}"/>
                </c:ext>
              </c:extLst>
            </c:dLbl>
            <c:dLbl>
              <c:idx val="3"/>
              <c:layout>
                <c:manualLayout>
                  <c:x val="-7.3786762625053792E-2"/>
                  <c:y val="-4.52429405078204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43-4280-A958-F1347188CF1E}"/>
                </c:ext>
              </c:extLst>
            </c:dLbl>
            <c:dLbl>
              <c:idx val="4"/>
              <c:layout>
                <c:manualLayout>
                  <c:x val="1.4846830477252961E-2"/>
                  <c:y val="-2.0407179470698852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2C-47E5-872E-9270D01D8A6C}"/>
                </c:ext>
              </c:extLst>
            </c:dLbl>
            <c:dLbl>
              <c:idx val="5"/>
              <c:layout>
                <c:manualLayout>
                  <c:x val="-0.1059947047100513"/>
                  <c:y val="-3.08317810886576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43-4280-A958-F1347188CF1E}"/>
                </c:ext>
              </c:extLst>
            </c:dLbl>
            <c:dLbl>
              <c:idx val="6"/>
              <c:layout>
                <c:manualLayout>
                  <c:x val="7.8678785572691961E-4"/>
                  <c:y val="-1.14711637350728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43-4280-A958-F1347188CF1E}"/>
                </c:ext>
              </c:extLst>
            </c:dLbl>
            <c:dLbl>
              <c:idx val="7"/>
              <c:layout>
                <c:manualLayout>
                  <c:x val="-8.2157514774548149E-2"/>
                  <c:y val="3.79718319672874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43-4280-A958-F1347188CF1E}"/>
                </c:ext>
              </c:extLst>
            </c:dLbl>
            <c:dLbl>
              <c:idx val="8"/>
              <c:layout>
                <c:manualLayout>
                  <c:x val="-3.1371000682592125E-2"/>
                  <c:y val="4.2926227025483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143-4280-A958-F1347188CF1E}"/>
                </c:ext>
              </c:extLst>
            </c:dLbl>
            <c:dLbl>
              <c:idx val="9"/>
              <c:layout>
                <c:manualLayout>
                  <c:x val="-4.9805320277571997E-4"/>
                  <c:y val="0.1128055925835943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953761040976658"/>
                      <c:h val="4.80620155038759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3-4280-A958-F1347188CF1E}"/>
                </c:ext>
              </c:extLst>
            </c:dLbl>
            <c:dLbl>
              <c:idx val="10"/>
              <c:layout>
                <c:manualLayout>
                  <c:x val="-7.9707259575955716E-2"/>
                  <c:y val="3.31712152940119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143-4280-A958-F1347188CF1E}"/>
                </c:ext>
              </c:extLst>
            </c:dLbl>
            <c:dLbl>
              <c:idx val="11"/>
              <c:layout>
                <c:manualLayout>
                  <c:x val="-3.0439302308218051E-4"/>
                  <c:y val="4.2756974861286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143-4280-A958-F1347188CF1E}"/>
                </c:ext>
              </c:extLst>
            </c:dLbl>
            <c:dLbl>
              <c:idx val="12"/>
              <c:layout>
                <c:manualLayout>
                  <c:x val="-5.3227185119144316E-2"/>
                  <c:y val="9.24212094971503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143-4280-A958-F1347188CF1E}"/>
                </c:ext>
              </c:extLst>
            </c:dLbl>
            <c:dLbl>
              <c:idx val="13"/>
              <c:layout>
                <c:manualLayout>
                  <c:x val="-7.1005353493054698E-3"/>
                  <c:y val="2.4442619658858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143-4280-A958-F1347188CF1E}"/>
                </c:ext>
              </c:extLst>
            </c:dLbl>
            <c:dLbl>
              <c:idx val="14"/>
              <c:layout>
                <c:manualLayout>
                  <c:x val="-1.1010374751222159E-2"/>
                  <c:y val="8.447640166305583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2C-47E5-872E-9270D01D8A6C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HISTORICO!$B$15:$B$25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HISTORICO!$C$15:$C$25</c:f>
              <c:numCache>
                <c:formatCode>"R$"#,##0.00</c:formatCode>
                <c:ptCount val="11"/>
                <c:pt idx="0">
                  <c:v>138697.06</c:v>
                </c:pt>
                <c:pt idx="1">
                  <c:v>134590.63</c:v>
                </c:pt>
                <c:pt idx="2">
                  <c:v>184459.96999999997</c:v>
                </c:pt>
                <c:pt idx="3">
                  <c:v>228437.10999999996</c:v>
                </c:pt>
                <c:pt idx="4">
                  <c:v>200738.95</c:v>
                </c:pt>
                <c:pt idx="5">
                  <c:v>248620.21000000002</c:v>
                </c:pt>
                <c:pt idx="6">
                  <c:v>251575.49000000002</c:v>
                </c:pt>
                <c:pt idx="7">
                  <c:v>117913.63</c:v>
                </c:pt>
                <c:pt idx="8">
                  <c:v>147901.91</c:v>
                </c:pt>
                <c:pt idx="9">
                  <c:v>210564.4</c:v>
                </c:pt>
                <c:pt idx="10">
                  <c:v>199383.88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143-4280-A958-F1347188C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014656"/>
        <c:axId val="113016192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0466582815003746E-2"/>
                  <c:y val="-4.0184273840769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43-4280-A958-F1347188CF1E}"/>
                </c:ext>
              </c:extLst>
            </c:dLbl>
            <c:dLbl>
              <c:idx val="1"/>
              <c:layout>
                <c:manualLayout>
                  <c:x val="-3.9689289385872739E-2"/>
                  <c:y val="-3.2745242782152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143-4280-A958-F1347188CF1E}"/>
                </c:ext>
              </c:extLst>
            </c:dLbl>
            <c:dLbl>
              <c:idx val="2"/>
              <c:layout>
                <c:manualLayout>
                  <c:x val="-3.2806790836047053E-2"/>
                  <c:y val="-4.3057742782152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43-4280-A958-F1347188CF1E}"/>
                </c:ext>
              </c:extLst>
            </c:dLbl>
            <c:dLbl>
              <c:idx val="3"/>
              <c:layout>
                <c:manualLayout>
                  <c:x val="-3.8769677860289356E-2"/>
                  <c:y val="-3.6519028871391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143-4280-A958-F1347188CF1E}"/>
                </c:ext>
              </c:extLst>
            </c:dLbl>
            <c:dLbl>
              <c:idx val="4"/>
              <c:layout>
                <c:manualLayout>
                  <c:x val="-3.7323064376252747E-2"/>
                  <c:y val="-4.1459153543307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143-4280-A958-F1347188CF1E}"/>
                </c:ext>
              </c:extLst>
            </c:dLbl>
            <c:dLbl>
              <c:idx val="5"/>
              <c:layout>
                <c:manualLayout>
                  <c:x val="-2.9092391897402321E-2"/>
                  <c:y val="-4.9994244552156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143-4280-A958-F1347188CF1E}"/>
                </c:ext>
              </c:extLst>
            </c:dLbl>
            <c:dLbl>
              <c:idx val="6"/>
              <c:layout>
                <c:manualLayout>
                  <c:x val="-3.1900733414887694E-2"/>
                  <c:y val="-3.9720581802274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143-4280-A958-F1347188CF1E}"/>
                </c:ext>
              </c:extLst>
            </c:dLbl>
            <c:dLbl>
              <c:idx val="7"/>
              <c:layout>
                <c:manualLayout>
                  <c:x val="-9.3547562205542695E-2"/>
                  <c:y val="-2.4483040980123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143-4280-A958-F1347188CF1E}"/>
                </c:ext>
              </c:extLst>
            </c:dLbl>
            <c:dLbl>
              <c:idx val="8"/>
              <c:layout>
                <c:manualLayout>
                  <c:x val="-8.2420017061390446E-2"/>
                  <c:y val="-3.5922879100402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143-4280-A958-F1347188CF1E}"/>
                </c:ext>
              </c:extLst>
            </c:dLbl>
            <c:dLbl>
              <c:idx val="9"/>
              <c:layout>
                <c:manualLayout>
                  <c:x val="-1.5244806652997704E-2"/>
                  <c:y val="-4.01968503937007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143-4280-A958-F1347188CF1E}"/>
                </c:ext>
              </c:extLst>
            </c:dLbl>
            <c:dLbl>
              <c:idx val="10"/>
              <c:layout>
                <c:manualLayout>
                  <c:x val="-2.1806601308315677E-2"/>
                  <c:y val="-5.59700236503004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143-4280-A958-F1347188CF1E}"/>
                </c:ext>
              </c:extLst>
            </c:dLbl>
            <c:dLbl>
              <c:idx val="11"/>
              <c:layout>
                <c:manualLayout>
                  <c:x val="-1.2162396549446636E-2"/>
                  <c:y val="-3.56028001842684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143-4280-A958-F1347188CF1E}"/>
                </c:ext>
              </c:extLst>
            </c:dLbl>
            <c:dLbl>
              <c:idx val="12"/>
              <c:layout>
                <c:manualLayout>
                  <c:x val="-5.3083379415706802E-2"/>
                  <c:y val="-5.26875289432684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143-4280-A958-F1347188CF1E}"/>
                </c:ext>
              </c:extLst>
            </c:dLbl>
            <c:dLbl>
              <c:idx val="13"/>
              <c:layout>
                <c:manualLayout>
                  <c:x val="-4.0386235005375908E-2"/>
                  <c:y val="-2.72123638410894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2C-47E5-872E-9270D01D8A6C}"/>
                </c:ext>
              </c:extLst>
            </c:dLbl>
            <c:dLbl>
              <c:idx val="14"/>
              <c:layout>
                <c:manualLayout>
                  <c:x val="-3.4009461057158658E-2"/>
                  <c:y val="-2.72123638410894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2C-47E5-872E-9270D01D8A6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HISTORICO!$B$15:$B$25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HISTORICO!$D$15:$D$25</c:f>
              <c:numCache>
                <c:formatCode>#,##0</c:formatCode>
                <c:ptCount val="11"/>
                <c:pt idx="0">
                  <c:v>336100</c:v>
                </c:pt>
                <c:pt idx="1">
                  <c:v>350676</c:v>
                </c:pt>
                <c:pt idx="2">
                  <c:v>286855</c:v>
                </c:pt>
                <c:pt idx="3">
                  <c:v>298306</c:v>
                </c:pt>
                <c:pt idx="4">
                  <c:v>298306</c:v>
                </c:pt>
                <c:pt idx="5">
                  <c:v>282735</c:v>
                </c:pt>
                <c:pt idx="6">
                  <c:v>275055</c:v>
                </c:pt>
                <c:pt idx="7">
                  <c:v>120679</c:v>
                </c:pt>
                <c:pt idx="8">
                  <c:v>148619</c:v>
                </c:pt>
                <c:pt idx="9">
                  <c:v>233429</c:v>
                </c:pt>
                <c:pt idx="10">
                  <c:v>246793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F143-4280-A958-F1347188C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040000"/>
        <c:axId val="113038464"/>
      </c:lineChart>
      <c:catAx>
        <c:axId val="113014656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13016192"/>
        <c:crosses val="autoZero"/>
        <c:auto val="1"/>
        <c:lblAlgn val="ctr"/>
        <c:lblOffset val="100"/>
        <c:noMultiLvlLbl val="0"/>
      </c:catAx>
      <c:valAx>
        <c:axId val="113016192"/>
        <c:scaling>
          <c:orientation val="minMax"/>
          <c:max val="370000"/>
          <c:min val="0"/>
        </c:scaling>
        <c:delete val="1"/>
        <c:axPos val="l"/>
        <c:numFmt formatCode="#,##0" sourceLinked="0"/>
        <c:majorTickMark val="out"/>
        <c:minorTickMark val="none"/>
        <c:tickLblPos val="nextTo"/>
        <c:crossAx val="113014656"/>
        <c:crosses val="autoZero"/>
        <c:crossBetween val="between"/>
        <c:majorUnit val="1000000"/>
      </c:valAx>
      <c:valAx>
        <c:axId val="113038464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crossAx val="113040000"/>
        <c:crosses val="max"/>
        <c:crossBetween val="between"/>
      </c:valAx>
      <c:catAx>
        <c:axId val="113040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303846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6.8874032977825281E-2"/>
          <c:y val="0.74512946697491078"/>
          <c:w val="0.25226540758788629"/>
          <c:h val="0.11917307985195437"/>
        </c:manualLayout>
      </c:layout>
      <c:overlay val="0"/>
      <c:spPr>
        <a:solidFill>
          <a:schemeClr val="bg1"/>
        </a:solidFill>
      </c:spPr>
    </c:legend>
    <c:plotVisOnly val="1"/>
    <c:dispBlanksAs val="zero"/>
    <c:showDLblsOverMax val="0"/>
  </c:chart>
  <c:txPr>
    <a:bodyPr/>
    <a:lstStyle/>
    <a:p>
      <a:pPr>
        <a:defRPr sz="1000" b="1"/>
      </a:pPr>
      <a:endParaRPr lang="pt-BR"/>
    </a:p>
  </c:txPr>
  <c:printSettings>
    <c:headerFooter/>
    <c:pageMargins b="0.78740157499999996" l="0.511811024" r="0.511811024" t="0.78740157499999996" header="0.31496062000000175" footer="0.3149606200000017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2</xdr:row>
      <xdr:rowOff>32143</xdr:rowOff>
    </xdr:from>
    <xdr:to>
      <xdr:col>18</xdr:col>
      <xdr:colOff>482600</xdr:colOff>
      <xdr:row>27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333375</xdr:colOff>
      <xdr:row>1</xdr:row>
      <xdr:rowOff>123825</xdr:rowOff>
    </xdr:from>
    <xdr:to>
      <xdr:col>13</xdr:col>
      <xdr:colOff>457200</xdr:colOff>
      <xdr:row>23</xdr:row>
      <xdr:rowOff>160020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workbookViewId="0"/>
  </sheetViews>
  <sheetFormatPr defaultRowHeight="14.4" x14ac:dyDescent="0.3"/>
  <cols>
    <col min="1" max="1" width="25.6640625" style="1" customWidth="1"/>
    <col min="2" max="2" width="25.6640625" customWidth="1"/>
    <col min="3" max="3" width="22.6640625" customWidth="1"/>
    <col min="4" max="4" width="25.44140625" customWidth="1"/>
  </cols>
  <sheetData>
    <row r="1" spans="1:4" x14ac:dyDescent="0.3">
      <c r="A1"/>
    </row>
    <row r="3" spans="1:4" ht="15" thickBot="1" x14ac:dyDescent="0.35"/>
    <row r="4" spans="1:4" ht="22.5" customHeight="1" thickBot="1" x14ac:dyDescent="0.8">
      <c r="A4" s="3"/>
      <c r="B4" s="50" t="s">
        <v>19</v>
      </c>
      <c r="C4" s="51"/>
      <c r="D4" s="52"/>
    </row>
    <row r="5" spans="1:4" ht="18.600000000000001" thickTop="1" x14ac:dyDescent="0.35">
      <c r="A5" s="5"/>
      <c r="B5" s="15" t="s">
        <v>2</v>
      </c>
      <c r="C5" s="16" t="s">
        <v>18</v>
      </c>
      <c r="D5" s="17" t="s">
        <v>3</v>
      </c>
    </row>
    <row r="6" spans="1:4" ht="15.6" x14ac:dyDescent="0.3">
      <c r="B6" s="23" t="s">
        <v>4</v>
      </c>
      <c r="C6" s="32">
        <v>12527.47</v>
      </c>
      <c r="D6" s="33">
        <v>22877</v>
      </c>
    </row>
    <row r="7" spans="1:4" ht="15.6" x14ac:dyDescent="0.3">
      <c r="B7" s="18" t="s">
        <v>5</v>
      </c>
      <c r="C7" s="19">
        <v>12172.57</v>
      </c>
      <c r="D7" s="20">
        <v>20717</v>
      </c>
    </row>
    <row r="8" spans="1:4" ht="15.6" x14ac:dyDescent="0.3">
      <c r="B8" s="23" t="s">
        <v>6</v>
      </c>
      <c r="C8" s="32">
        <v>18987.18</v>
      </c>
      <c r="D8" s="33">
        <v>29741</v>
      </c>
    </row>
    <row r="9" spans="1:4" ht="15.6" x14ac:dyDescent="0.3">
      <c r="B9" s="18" t="s">
        <v>7</v>
      </c>
      <c r="C9" s="19">
        <v>15809.14</v>
      </c>
      <c r="D9" s="20">
        <v>31118</v>
      </c>
    </row>
    <row r="10" spans="1:4" ht="15.6" x14ac:dyDescent="0.3">
      <c r="B10" s="23" t="s">
        <v>8</v>
      </c>
      <c r="C10" s="32">
        <v>13307.63</v>
      </c>
      <c r="D10" s="33">
        <v>25526</v>
      </c>
    </row>
    <row r="11" spans="1:4" ht="15.6" x14ac:dyDescent="0.3">
      <c r="B11" s="18" t="s">
        <v>9</v>
      </c>
      <c r="C11" s="19">
        <v>13555.94</v>
      </c>
      <c r="D11" s="20">
        <v>28262</v>
      </c>
    </row>
    <row r="12" spans="1:4" ht="15.6" x14ac:dyDescent="0.3">
      <c r="B12" s="23" t="s">
        <v>10</v>
      </c>
      <c r="C12" s="32">
        <v>12490.79</v>
      </c>
      <c r="D12" s="33">
        <v>23851</v>
      </c>
    </row>
    <row r="13" spans="1:4" ht="15.6" x14ac:dyDescent="0.3">
      <c r="B13" s="18" t="s">
        <v>11</v>
      </c>
      <c r="C13" s="19">
        <v>11973.28</v>
      </c>
      <c r="D13" s="20">
        <v>20837</v>
      </c>
    </row>
    <row r="14" spans="1:4" ht="15.6" x14ac:dyDescent="0.3">
      <c r="B14" s="23" t="s">
        <v>12</v>
      </c>
      <c r="C14" s="32">
        <v>12653.07</v>
      </c>
      <c r="D14" s="33">
        <v>22570</v>
      </c>
    </row>
    <row r="15" spans="1:4" ht="15.6" x14ac:dyDescent="0.3">
      <c r="B15" s="18" t="s">
        <v>13</v>
      </c>
      <c r="C15" s="21">
        <v>12302.33</v>
      </c>
      <c r="D15" s="22">
        <v>21283</v>
      </c>
    </row>
    <row r="16" spans="1:4" ht="15.6" x14ac:dyDescent="0.3">
      <c r="B16" s="23" t="s">
        <v>14</v>
      </c>
      <c r="C16" s="24">
        <v>17707.02</v>
      </c>
      <c r="D16" s="25">
        <v>30302</v>
      </c>
    </row>
    <row r="17" spans="1:4" ht="15.6" x14ac:dyDescent="0.3">
      <c r="B17" s="18" t="s">
        <v>15</v>
      </c>
      <c r="C17" s="21">
        <v>21586.92</v>
      </c>
      <c r="D17" s="22">
        <v>41069</v>
      </c>
    </row>
    <row r="18" spans="1:4" ht="21" customHeight="1" thickBot="1" x14ac:dyDescent="0.35">
      <c r="A18" s="30"/>
      <c r="B18" s="34" t="s">
        <v>16</v>
      </c>
      <c r="C18" s="27">
        <f>SUM(C6:C17)</f>
        <v>175073.33999999997</v>
      </c>
      <c r="D18" s="29">
        <f>SUM(D6:D17)</f>
        <v>318153</v>
      </c>
    </row>
    <row r="19" spans="1:4" x14ac:dyDescent="0.3">
      <c r="C19" s="6"/>
      <c r="D19" s="6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G18"/>
  <sheetViews>
    <sheetView zoomScale="90" zoomScaleNormal="90" workbookViewId="0">
      <selection activeCell="E26" sqref="E26"/>
    </sheetView>
  </sheetViews>
  <sheetFormatPr defaultRowHeight="14.4" x14ac:dyDescent="0.3"/>
  <cols>
    <col min="1" max="1" width="27.88671875" customWidth="1"/>
    <col min="2" max="2" width="20.6640625" customWidth="1"/>
    <col min="3" max="3" width="21.44140625" customWidth="1"/>
    <col min="4" max="4" width="26" customWidth="1"/>
  </cols>
  <sheetData>
    <row r="3" spans="1:7" ht="15" thickBot="1" x14ac:dyDescent="0.35"/>
    <row r="4" spans="1:7" ht="21.6" thickBot="1" x14ac:dyDescent="0.35">
      <c r="B4" s="50" t="s">
        <v>19</v>
      </c>
      <c r="C4" s="51"/>
      <c r="D4" s="52"/>
    </row>
    <row r="5" spans="1:7" ht="18.600000000000001" thickTop="1" x14ac:dyDescent="0.35">
      <c r="A5" s="7"/>
      <c r="B5" s="15" t="s">
        <v>2</v>
      </c>
      <c r="C5" s="16" t="s">
        <v>18</v>
      </c>
      <c r="D5" s="17" t="s">
        <v>3</v>
      </c>
    </row>
    <row r="6" spans="1:7" ht="15.6" x14ac:dyDescent="0.3">
      <c r="B6" s="23" t="s">
        <v>4</v>
      </c>
      <c r="C6" s="24">
        <v>9927.83</v>
      </c>
      <c r="D6" s="25">
        <f>9312+923</f>
        <v>10235</v>
      </c>
    </row>
    <row r="7" spans="1:7" ht="15.6" x14ac:dyDescent="0.3">
      <c r="B7" s="18" t="s">
        <v>5</v>
      </c>
      <c r="C7" s="19">
        <v>8879.5499999999993</v>
      </c>
      <c r="D7" s="20">
        <f>9580+918</f>
        <v>10498</v>
      </c>
    </row>
    <row r="8" spans="1:7" ht="15.6" x14ac:dyDescent="0.3">
      <c r="B8" s="23" t="s">
        <v>6</v>
      </c>
      <c r="C8" s="24">
        <v>9963.77</v>
      </c>
      <c r="D8" s="25">
        <f>9461+806</f>
        <v>10267</v>
      </c>
    </row>
    <row r="9" spans="1:7" ht="15.6" x14ac:dyDescent="0.3">
      <c r="B9" s="18" t="s">
        <v>7</v>
      </c>
      <c r="C9" s="19">
        <v>10605.85</v>
      </c>
      <c r="D9" s="20">
        <f>1099+10865</f>
        <v>11964</v>
      </c>
      <c r="G9" s="6"/>
    </row>
    <row r="10" spans="1:7" ht="15.6" x14ac:dyDescent="0.3">
      <c r="B10" s="23" t="s">
        <v>8</v>
      </c>
      <c r="C10" s="24">
        <v>8853.06</v>
      </c>
      <c r="D10" s="25">
        <f>1112+9325</f>
        <v>10437</v>
      </c>
      <c r="G10" s="6"/>
    </row>
    <row r="11" spans="1:7" ht="15.6" x14ac:dyDescent="0.3">
      <c r="B11" s="18" t="s">
        <v>9</v>
      </c>
      <c r="C11" s="19">
        <v>8888.89</v>
      </c>
      <c r="D11" s="20">
        <f>835+9263</f>
        <v>10098</v>
      </c>
      <c r="G11" s="6"/>
    </row>
    <row r="12" spans="1:7" ht="15.6" x14ac:dyDescent="0.3">
      <c r="B12" s="23" t="s">
        <v>10</v>
      </c>
      <c r="C12" s="32">
        <v>12403.49</v>
      </c>
      <c r="D12" s="25">
        <f>940+11376</f>
        <v>12316</v>
      </c>
      <c r="G12" s="6"/>
    </row>
    <row r="13" spans="1:7" ht="15.6" x14ac:dyDescent="0.3">
      <c r="B13" s="18" t="s">
        <v>11</v>
      </c>
      <c r="C13" s="19">
        <v>12323.36</v>
      </c>
      <c r="D13" s="20">
        <f>975+12169</f>
        <v>13144</v>
      </c>
      <c r="G13" s="6"/>
    </row>
    <row r="14" spans="1:7" ht="15.6" x14ac:dyDescent="0.3">
      <c r="B14" s="23" t="s">
        <v>12</v>
      </c>
      <c r="C14" s="24">
        <v>12982.71</v>
      </c>
      <c r="D14" s="25">
        <f>943+12358</f>
        <v>13301</v>
      </c>
      <c r="G14" s="6"/>
    </row>
    <row r="15" spans="1:7" ht="15.6" x14ac:dyDescent="0.3">
      <c r="A15" s="35"/>
      <c r="B15" s="37" t="s">
        <v>13</v>
      </c>
      <c r="C15" s="19">
        <v>15059.76</v>
      </c>
      <c r="D15" s="20">
        <f>1257+12838</f>
        <v>14095</v>
      </c>
      <c r="G15" s="6"/>
    </row>
    <row r="16" spans="1:7" ht="15.6" x14ac:dyDescent="0.3">
      <c r="B16" s="23" t="s">
        <v>14</v>
      </c>
      <c r="C16" s="32">
        <v>17535.439999999999</v>
      </c>
      <c r="D16" s="33">
        <f>1333+14150</f>
        <v>15483</v>
      </c>
      <c r="G16" s="6"/>
    </row>
    <row r="17" spans="2:7" ht="15.6" x14ac:dyDescent="0.3">
      <c r="B17" s="18" t="s">
        <v>15</v>
      </c>
      <c r="C17" s="21">
        <v>20478.2</v>
      </c>
      <c r="D17" s="22">
        <f>1440+15341</f>
        <v>16781</v>
      </c>
      <c r="G17" s="6"/>
    </row>
    <row r="18" spans="2:7" ht="16.2" thickBot="1" x14ac:dyDescent="0.35">
      <c r="B18" s="26" t="s">
        <v>16</v>
      </c>
      <c r="C18" s="27">
        <f>SUM(C6:C17)</f>
        <v>147901.91</v>
      </c>
      <c r="D18" s="29">
        <f>SUM(D6:D17)</f>
        <v>148619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3:G19"/>
  <sheetViews>
    <sheetView workbookViewId="0">
      <selection activeCell="D9" sqref="D9"/>
    </sheetView>
  </sheetViews>
  <sheetFormatPr defaultRowHeight="14.4" x14ac:dyDescent="0.3"/>
  <cols>
    <col min="1" max="1" width="34.33203125" customWidth="1"/>
    <col min="2" max="2" width="18.44140625" customWidth="1"/>
    <col min="3" max="3" width="20.44140625" bestFit="1" customWidth="1"/>
    <col min="4" max="4" width="26.44140625" bestFit="1" customWidth="1"/>
  </cols>
  <sheetData>
    <row r="3" spans="1:7" ht="15" thickBot="1" x14ac:dyDescent="0.35"/>
    <row r="4" spans="1:7" ht="21.6" thickBot="1" x14ac:dyDescent="0.35">
      <c r="B4" s="50" t="s">
        <v>19</v>
      </c>
      <c r="C4" s="51"/>
      <c r="D4" s="52"/>
    </row>
    <row r="5" spans="1:7" ht="18.600000000000001" thickTop="1" x14ac:dyDescent="0.35">
      <c r="A5" s="7"/>
      <c r="B5" s="15" t="s">
        <v>2</v>
      </c>
      <c r="C5" s="16" t="s">
        <v>18</v>
      </c>
      <c r="D5" s="17" t="s">
        <v>3</v>
      </c>
    </row>
    <row r="6" spans="1:7" ht="15.6" x14ac:dyDescent="0.3">
      <c r="B6" s="23" t="s">
        <v>4</v>
      </c>
      <c r="C6" s="24">
        <v>17308.48</v>
      </c>
      <c r="D6" s="25">
        <f>13608+1253</f>
        <v>14861</v>
      </c>
    </row>
    <row r="7" spans="1:7" ht="15.6" x14ac:dyDescent="0.3">
      <c r="B7" s="18" t="s">
        <v>5</v>
      </c>
      <c r="C7" s="19">
        <v>19435.25</v>
      </c>
      <c r="D7" s="20">
        <f>16085+994</f>
        <v>17079</v>
      </c>
    </row>
    <row r="8" spans="1:7" ht="15.6" x14ac:dyDescent="0.3">
      <c r="B8" s="23" t="s">
        <v>6</v>
      </c>
      <c r="C8" s="24">
        <v>21918.1</v>
      </c>
      <c r="D8" s="25">
        <f>18684+1160</f>
        <v>19844</v>
      </c>
      <c r="G8" s="6"/>
    </row>
    <row r="9" spans="1:7" ht="15.6" x14ac:dyDescent="0.3">
      <c r="B9" s="18" t="s">
        <v>7</v>
      </c>
      <c r="C9" s="19">
        <v>25683.38</v>
      </c>
      <c r="D9" s="20">
        <f>1511+21742</f>
        <v>23253</v>
      </c>
    </row>
    <row r="10" spans="1:7" ht="15.6" x14ac:dyDescent="0.3">
      <c r="B10" s="23" t="s">
        <v>8</v>
      </c>
      <c r="C10" s="24">
        <v>17169.16</v>
      </c>
      <c r="D10" s="25">
        <f>1253+16579</f>
        <v>17832</v>
      </c>
    </row>
    <row r="11" spans="1:7" ht="15.6" x14ac:dyDescent="0.3">
      <c r="B11" s="18" t="s">
        <v>9</v>
      </c>
      <c r="C11" s="19">
        <v>14132.43</v>
      </c>
      <c r="D11" s="20">
        <f>15235+1312</f>
        <v>16547</v>
      </c>
      <c r="E11" s="41"/>
      <c r="F11" s="41"/>
    </row>
    <row r="12" spans="1:7" ht="15.6" x14ac:dyDescent="0.3">
      <c r="B12" s="23" t="s">
        <v>10</v>
      </c>
      <c r="C12" s="32">
        <v>15541.07</v>
      </c>
      <c r="D12" s="25">
        <f>1552+18447</f>
        <v>19999</v>
      </c>
      <c r="E12" s="41"/>
      <c r="F12" s="41"/>
    </row>
    <row r="13" spans="1:7" ht="15.6" x14ac:dyDescent="0.3">
      <c r="B13" s="18" t="s">
        <v>11</v>
      </c>
      <c r="C13" s="19">
        <v>16512.849999999999</v>
      </c>
      <c r="D13" s="20">
        <f>1544+20050</f>
        <v>21594</v>
      </c>
      <c r="E13" s="41"/>
      <c r="F13" s="41"/>
    </row>
    <row r="14" spans="1:7" ht="15.6" x14ac:dyDescent="0.3">
      <c r="B14" s="23" t="s">
        <v>12</v>
      </c>
      <c r="C14" s="24">
        <v>18122.169999999998</v>
      </c>
      <c r="D14" s="25">
        <v>23341</v>
      </c>
      <c r="E14" s="41"/>
      <c r="F14" s="41"/>
    </row>
    <row r="15" spans="1:7" ht="15.6" x14ac:dyDescent="0.3">
      <c r="A15" s="35"/>
      <c r="B15" s="37" t="s">
        <v>13</v>
      </c>
      <c r="C15" s="19">
        <v>14797.99</v>
      </c>
      <c r="D15" s="20">
        <f>18531+1699</f>
        <v>20230</v>
      </c>
      <c r="E15" s="41"/>
      <c r="F15" s="41"/>
    </row>
    <row r="16" spans="1:7" ht="15.6" x14ac:dyDescent="0.3">
      <c r="B16" s="23" t="s">
        <v>14</v>
      </c>
      <c r="C16" s="32">
        <v>14230.4</v>
      </c>
      <c r="D16" s="33">
        <f>17101+1663</f>
        <v>18764</v>
      </c>
      <c r="E16" s="41"/>
      <c r="F16" s="41"/>
    </row>
    <row r="17" spans="2:6" ht="15.6" x14ac:dyDescent="0.3">
      <c r="B17" s="18" t="s">
        <v>15</v>
      </c>
      <c r="C17" s="21">
        <v>15713.12</v>
      </c>
      <c r="D17" s="22">
        <f>18310+1775</f>
        <v>20085</v>
      </c>
      <c r="E17" s="41"/>
      <c r="F17" s="41"/>
    </row>
    <row r="18" spans="2:6" ht="16.2" thickBot="1" x14ac:dyDescent="0.35">
      <c r="B18" s="26" t="s">
        <v>16</v>
      </c>
      <c r="C18" s="27">
        <f>SUM(C6:C17)</f>
        <v>210564.4</v>
      </c>
      <c r="D18" s="29">
        <f>SUM(D6:D17)</f>
        <v>233429</v>
      </c>
      <c r="E18" s="41"/>
      <c r="F18" s="41"/>
    </row>
    <row r="19" spans="2:6" x14ac:dyDescent="0.3">
      <c r="E19" s="41"/>
      <c r="F19" s="41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07E79-2AEA-404F-BD46-840695BFE507}">
  <dimension ref="A3:G18"/>
  <sheetViews>
    <sheetView workbookViewId="0">
      <selection activeCell="B24" sqref="B24"/>
    </sheetView>
  </sheetViews>
  <sheetFormatPr defaultRowHeight="14.4" x14ac:dyDescent="0.3"/>
  <cols>
    <col min="1" max="1" width="34.33203125" customWidth="1"/>
    <col min="2" max="2" width="18.44140625" customWidth="1"/>
    <col min="3" max="3" width="20.44140625" bestFit="1" customWidth="1"/>
    <col min="4" max="4" width="26.44140625" bestFit="1" customWidth="1"/>
  </cols>
  <sheetData>
    <row r="3" spans="1:7" ht="15" thickBot="1" x14ac:dyDescent="0.35"/>
    <row r="4" spans="1:7" ht="21.6" thickBot="1" x14ac:dyDescent="0.35">
      <c r="B4" s="50" t="s">
        <v>19</v>
      </c>
      <c r="C4" s="51"/>
      <c r="D4" s="52"/>
    </row>
    <row r="5" spans="1:7" ht="18.600000000000001" thickTop="1" x14ac:dyDescent="0.35">
      <c r="A5" s="7"/>
      <c r="B5" s="15" t="s">
        <v>2</v>
      </c>
      <c r="C5" s="16" t="s">
        <v>18</v>
      </c>
      <c r="D5" s="17" t="s">
        <v>3</v>
      </c>
    </row>
    <row r="6" spans="1:7" ht="15.6" x14ac:dyDescent="0.3">
      <c r="B6" s="23" t="s">
        <v>4</v>
      </c>
      <c r="C6" s="24">
        <v>15040.33</v>
      </c>
      <c r="D6" s="25">
        <f>17534+1408</f>
        <v>18942</v>
      </c>
    </row>
    <row r="7" spans="1:7" ht="15.6" x14ac:dyDescent="0.3">
      <c r="B7" s="18" t="s">
        <v>5</v>
      </c>
      <c r="C7" s="19">
        <v>12899.04</v>
      </c>
      <c r="D7" s="20">
        <f>16037+859</f>
        <v>16896</v>
      </c>
    </row>
    <row r="8" spans="1:7" ht="15.6" x14ac:dyDescent="0.3">
      <c r="B8" s="23" t="s">
        <v>6</v>
      </c>
      <c r="C8" s="24">
        <v>19720</v>
      </c>
      <c r="D8" s="25">
        <f>20639+1668</f>
        <v>22307</v>
      </c>
      <c r="G8" s="6"/>
    </row>
    <row r="9" spans="1:7" ht="15.6" x14ac:dyDescent="0.3">
      <c r="B9" s="18" t="s">
        <v>7</v>
      </c>
      <c r="C9" s="19">
        <v>25878.57</v>
      </c>
      <c r="D9" s="20">
        <f>30034+2355</f>
        <v>32389</v>
      </c>
    </row>
    <row r="10" spans="1:7" ht="15.6" x14ac:dyDescent="0.3">
      <c r="B10" s="23" t="s">
        <v>8</v>
      </c>
      <c r="C10" s="24">
        <v>16377.62</v>
      </c>
      <c r="D10" s="25">
        <f>1566+18752</f>
        <v>20318</v>
      </c>
    </row>
    <row r="11" spans="1:7" ht="15.6" x14ac:dyDescent="0.3">
      <c r="B11" s="18" t="s">
        <v>9</v>
      </c>
      <c r="C11" s="19">
        <v>14767.59</v>
      </c>
      <c r="D11" s="20">
        <f>1651+15922</f>
        <v>17573</v>
      </c>
    </row>
    <row r="12" spans="1:7" ht="15.6" x14ac:dyDescent="0.3">
      <c r="B12" s="23" t="s">
        <v>10</v>
      </c>
      <c r="C12" s="24">
        <v>15134.87</v>
      </c>
      <c r="D12" s="25">
        <f>1597+16924</f>
        <v>18521</v>
      </c>
    </row>
    <row r="13" spans="1:7" ht="15.6" x14ac:dyDescent="0.3">
      <c r="B13" s="18" t="s">
        <v>11</v>
      </c>
      <c r="C13" s="19">
        <v>16617.57</v>
      </c>
      <c r="D13" s="20">
        <f>1698+19660</f>
        <v>21358</v>
      </c>
    </row>
    <row r="14" spans="1:7" ht="15.6" x14ac:dyDescent="0.3">
      <c r="B14" s="23" t="s">
        <v>12</v>
      </c>
      <c r="C14" s="24">
        <v>17821.060000000001</v>
      </c>
      <c r="D14" s="25">
        <f>21497+1934</f>
        <v>23431</v>
      </c>
    </row>
    <row r="15" spans="1:7" ht="15.6" x14ac:dyDescent="0.3">
      <c r="A15" s="35"/>
      <c r="B15" s="37" t="s">
        <v>13</v>
      </c>
      <c r="C15" s="19">
        <v>14793.89</v>
      </c>
      <c r="D15" s="20">
        <f>1482+17205</f>
        <v>18687</v>
      </c>
    </row>
    <row r="16" spans="1:7" ht="15.6" x14ac:dyDescent="0.3">
      <c r="B16" s="23" t="s">
        <v>14</v>
      </c>
      <c r="C16" s="32">
        <v>14383.67</v>
      </c>
      <c r="D16" s="33">
        <f>15820+1404</f>
        <v>17224</v>
      </c>
    </row>
    <row r="17" spans="2:4" ht="15.6" x14ac:dyDescent="0.3">
      <c r="B17" s="18" t="s">
        <v>15</v>
      </c>
      <c r="C17" s="19">
        <v>15949.67</v>
      </c>
      <c r="D17" s="20">
        <f>1535+17612</f>
        <v>19147</v>
      </c>
    </row>
    <row r="18" spans="2:4" ht="16.2" thickBot="1" x14ac:dyDescent="0.35">
      <c r="B18" s="26" t="s">
        <v>16</v>
      </c>
      <c r="C18" s="27">
        <f>SUM(C6:C17)</f>
        <v>199383.88</v>
      </c>
      <c r="D18" s="29">
        <f>SUM(D6:D17)</f>
        <v>246793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91BA7-4FE4-4FE7-BCAB-6F1444C5B4DE}">
  <dimension ref="A3:G18"/>
  <sheetViews>
    <sheetView workbookViewId="0">
      <selection activeCell="C17" sqref="C17:D17"/>
    </sheetView>
  </sheetViews>
  <sheetFormatPr defaultRowHeight="14.4" x14ac:dyDescent="0.3"/>
  <cols>
    <col min="1" max="1" width="34.33203125" customWidth="1"/>
    <col min="2" max="2" width="18.44140625" customWidth="1"/>
    <col min="3" max="3" width="20.44140625" bestFit="1" customWidth="1"/>
    <col min="4" max="4" width="26.44140625" bestFit="1" customWidth="1"/>
  </cols>
  <sheetData>
    <row r="3" spans="1:7" ht="15" thickBot="1" x14ac:dyDescent="0.35"/>
    <row r="4" spans="1:7" ht="21.6" thickBot="1" x14ac:dyDescent="0.35">
      <c r="B4" s="50" t="s">
        <v>19</v>
      </c>
      <c r="C4" s="51"/>
      <c r="D4" s="52"/>
    </row>
    <row r="5" spans="1:7" ht="18.600000000000001" thickTop="1" x14ac:dyDescent="0.35">
      <c r="A5" s="7"/>
      <c r="B5" s="15" t="s">
        <v>2</v>
      </c>
      <c r="C5" s="16" t="s">
        <v>18</v>
      </c>
      <c r="D5" s="17" t="s">
        <v>3</v>
      </c>
    </row>
    <row r="6" spans="1:7" ht="15.6" x14ac:dyDescent="0.3">
      <c r="B6" s="23" t="s">
        <v>4</v>
      </c>
      <c r="C6" s="24">
        <v>16801.509999999998</v>
      </c>
      <c r="D6" s="25">
        <f>1409+19990</f>
        <v>21399</v>
      </c>
    </row>
    <row r="7" spans="1:7" ht="15.6" x14ac:dyDescent="0.3">
      <c r="B7" s="18" t="s">
        <v>5</v>
      </c>
      <c r="C7" s="19">
        <v>14214.71</v>
      </c>
      <c r="D7" s="20">
        <f>1072+16612</f>
        <v>17684</v>
      </c>
    </row>
    <row r="8" spans="1:7" ht="15.6" x14ac:dyDescent="0.3">
      <c r="B8" s="23" t="s">
        <v>6</v>
      </c>
      <c r="C8" s="24">
        <v>21092.02</v>
      </c>
      <c r="D8" s="25">
        <f>2036+27181</f>
        <v>29217</v>
      </c>
      <c r="G8" s="6"/>
    </row>
    <row r="9" spans="1:7" ht="15.6" x14ac:dyDescent="0.3">
      <c r="B9" s="18" t="s">
        <v>7</v>
      </c>
      <c r="C9" s="19">
        <v>19645.32</v>
      </c>
      <c r="D9" s="20">
        <f>1867+23648</f>
        <v>25515</v>
      </c>
    </row>
    <row r="10" spans="1:7" ht="15.6" x14ac:dyDescent="0.3">
      <c r="B10" s="23" t="s">
        <v>8</v>
      </c>
      <c r="C10" s="24">
        <v>14696.27</v>
      </c>
      <c r="D10" s="25">
        <f>1519+15147</f>
        <v>16666</v>
      </c>
    </row>
    <row r="11" spans="1:7" ht="15.6" x14ac:dyDescent="0.3">
      <c r="B11" s="18" t="s">
        <v>9</v>
      </c>
      <c r="C11" s="19">
        <v>12585.44</v>
      </c>
      <c r="D11" s="20">
        <f>1068+13145</f>
        <v>14213</v>
      </c>
    </row>
    <row r="12" spans="1:7" ht="15.6" x14ac:dyDescent="0.3">
      <c r="B12" s="23" t="s">
        <v>10</v>
      </c>
      <c r="C12" s="24">
        <v>13064.86</v>
      </c>
      <c r="D12" s="25">
        <f>1174+14306</f>
        <v>15480</v>
      </c>
    </row>
    <row r="13" spans="1:7" ht="15.6" x14ac:dyDescent="0.3">
      <c r="B13" s="18" t="s">
        <v>11</v>
      </c>
      <c r="C13" s="19">
        <v>18979.86</v>
      </c>
      <c r="D13" s="20">
        <f>2185+19668</f>
        <v>21853</v>
      </c>
    </row>
    <row r="14" spans="1:7" ht="15.6" x14ac:dyDescent="0.3">
      <c r="B14" s="23" t="s">
        <v>12</v>
      </c>
      <c r="C14" s="24">
        <v>17822.349999999999</v>
      </c>
      <c r="D14" s="25">
        <f>2222+17414</f>
        <v>19636</v>
      </c>
    </row>
    <row r="15" spans="1:7" ht="15.6" x14ac:dyDescent="0.3">
      <c r="A15" s="35"/>
      <c r="B15" s="37" t="s">
        <v>13</v>
      </c>
      <c r="C15" s="19">
        <v>15916.63</v>
      </c>
      <c r="D15" s="20">
        <v>15980</v>
      </c>
    </row>
    <row r="16" spans="1:7" ht="15.6" x14ac:dyDescent="0.3">
      <c r="B16" s="23" t="s">
        <v>14</v>
      </c>
      <c r="C16" s="24">
        <v>16514.88</v>
      </c>
      <c r="D16" s="33">
        <v>17092</v>
      </c>
    </row>
    <row r="17" spans="2:4" ht="15.6" x14ac:dyDescent="0.3">
      <c r="B17" s="18" t="s">
        <v>15</v>
      </c>
      <c r="C17" s="21">
        <v>13861.87</v>
      </c>
      <c r="D17" s="22">
        <v>16350</v>
      </c>
    </row>
    <row r="18" spans="2:4" ht="16.2" thickBot="1" x14ac:dyDescent="0.35">
      <c r="B18" s="26" t="s">
        <v>16</v>
      </c>
      <c r="C18" s="27">
        <f>SUM(C6:C17)</f>
        <v>195195.72</v>
      </c>
      <c r="D18" s="29">
        <f>SUM(D6:D17)</f>
        <v>231085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D5C8B-3650-45F7-A0C2-655603BAE9DA}">
  <dimension ref="A3:G18"/>
  <sheetViews>
    <sheetView workbookViewId="0">
      <selection activeCell="C9" sqref="C9:D11"/>
    </sheetView>
  </sheetViews>
  <sheetFormatPr defaultRowHeight="14.4" x14ac:dyDescent="0.3"/>
  <cols>
    <col min="1" max="1" width="34.33203125" customWidth="1"/>
    <col min="2" max="2" width="18.44140625" customWidth="1"/>
    <col min="3" max="3" width="20.44140625" bestFit="1" customWidth="1"/>
    <col min="4" max="4" width="26.44140625" bestFit="1" customWidth="1"/>
  </cols>
  <sheetData>
    <row r="3" spans="1:7" ht="15" thickBot="1" x14ac:dyDescent="0.35"/>
    <row r="4" spans="1:7" ht="21.6" thickBot="1" x14ac:dyDescent="0.35">
      <c r="B4" s="50" t="s">
        <v>19</v>
      </c>
      <c r="C4" s="51"/>
      <c r="D4" s="52"/>
    </row>
    <row r="5" spans="1:7" ht="18.600000000000001" thickTop="1" x14ac:dyDescent="0.35">
      <c r="A5" s="7"/>
      <c r="B5" s="15" t="s">
        <v>2</v>
      </c>
      <c r="C5" s="16" t="s">
        <v>18</v>
      </c>
      <c r="D5" s="17" t="s">
        <v>3</v>
      </c>
    </row>
    <row r="6" spans="1:7" ht="15.6" x14ac:dyDescent="0.3">
      <c r="B6" s="23" t="s">
        <v>4</v>
      </c>
      <c r="C6" s="24">
        <v>15021.37</v>
      </c>
      <c r="D6" s="25">
        <v>18152</v>
      </c>
    </row>
    <row r="7" spans="1:7" ht="15.6" x14ac:dyDescent="0.3">
      <c r="B7" s="18" t="s">
        <v>5</v>
      </c>
      <c r="C7" s="19">
        <v>14659.1</v>
      </c>
      <c r="D7" s="20">
        <v>18273</v>
      </c>
    </row>
    <row r="8" spans="1:7" ht="15.6" x14ac:dyDescent="0.3">
      <c r="B8" s="23" t="s">
        <v>6</v>
      </c>
      <c r="C8" s="24">
        <v>21661.48</v>
      </c>
      <c r="D8" s="25">
        <v>28381</v>
      </c>
      <c r="G8" s="6"/>
    </row>
    <row r="9" spans="1:7" ht="15.6" x14ac:dyDescent="0.3">
      <c r="B9" s="18" t="s">
        <v>7</v>
      </c>
      <c r="C9" s="19">
        <v>15924.04</v>
      </c>
      <c r="D9" s="20">
        <v>18967</v>
      </c>
    </row>
    <row r="10" spans="1:7" ht="15.6" x14ac:dyDescent="0.3">
      <c r="B10" s="23" t="s">
        <v>8</v>
      </c>
      <c r="C10" s="24">
        <v>6274.41</v>
      </c>
      <c r="D10" s="25">
        <v>2573</v>
      </c>
    </row>
    <row r="11" spans="1:7" ht="15.6" x14ac:dyDescent="0.3">
      <c r="B11" s="18" t="s">
        <v>9</v>
      </c>
      <c r="C11" s="19">
        <v>16777.79</v>
      </c>
      <c r="D11" s="20">
        <v>18349</v>
      </c>
    </row>
    <row r="12" spans="1:7" ht="15.6" x14ac:dyDescent="0.3">
      <c r="B12" s="23" t="s">
        <v>10</v>
      </c>
      <c r="C12" s="24"/>
      <c r="D12" s="25"/>
    </row>
    <row r="13" spans="1:7" ht="15.6" x14ac:dyDescent="0.3">
      <c r="B13" s="18" t="s">
        <v>11</v>
      </c>
      <c r="C13" s="19"/>
      <c r="D13" s="20"/>
    </row>
    <row r="14" spans="1:7" ht="15.6" x14ac:dyDescent="0.3">
      <c r="B14" s="23" t="s">
        <v>12</v>
      </c>
      <c r="C14" s="24"/>
      <c r="D14" s="25"/>
    </row>
    <row r="15" spans="1:7" ht="15.6" x14ac:dyDescent="0.3">
      <c r="A15" s="35"/>
      <c r="B15" s="37" t="s">
        <v>13</v>
      </c>
      <c r="C15" s="19"/>
      <c r="D15" s="20"/>
    </row>
    <row r="16" spans="1:7" ht="15.6" x14ac:dyDescent="0.3">
      <c r="B16" s="23" t="s">
        <v>14</v>
      </c>
      <c r="C16" s="24"/>
      <c r="D16" s="33"/>
    </row>
    <row r="17" spans="2:4" ht="15.6" x14ac:dyDescent="0.3">
      <c r="B17" s="18" t="s">
        <v>15</v>
      </c>
      <c r="C17" s="21"/>
      <c r="D17" s="22"/>
    </row>
    <row r="18" spans="2:4" ht="16.2" thickBot="1" x14ac:dyDescent="0.35">
      <c r="B18" s="26" t="s">
        <v>16</v>
      </c>
      <c r="C18" s="27">
        <f>SUM(C6:C17)</f>
        <v>90318.19</v>
      </c>
      <c r="D18" s="29">
        <f>SUM(D6:D17)</f>
        <v>104695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D17"/>
  <sheetViews>
    <sheetView showGridLines="0" tabSelected="1" zoomScale="90" zoomScaleNormal="90" workbookViewId="0">
      <selection activeCell="C25" sqref="C25"/>
    </sheetView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50" t="s">
        <v>19</v>
      </c>
      <c r="C4" s="51"/>
      <c r="D4" s="52"/>
    </row>
    <row r="5" spans="1:4" ht="18.600000000000001" thickTop="1" x14ac:dyDescent="0.35">
      <c r="A5" s="7"/>
      <c r="B5" s="15" t="s">
        <v>2</v>
      </c>
      <c r="C5" s="56" t="s">
        <v>18</v>
      </c>
      <c r="D5" s="17" t="s">
        <v>3</v>
      </c>
    </row>
    <row r="6" spans="1:4" ht="15.6" x14ac:dyDescent="0.3">
      <c r="B6" s="40" t="s">
        <v>22</v>
      </c>
      <c r="C6" s="48">
        <v>13064.86</v>
      </c>
      <c r="D6" s="20">
        <f>1174+14306</f>
        <v>15480</v>
      </c>
    </row>
    <row r="7" spans="1:4" ht="15.6" x14ac:dyDescent="0.3">
      <c r="B7" s="39" t="s">
        <v>23</v>
      </c>
      <c r="C7" s="49">
        <v>18979.86</v>
      </c>
      <c r="D7" s="25">
        <f>2185+19668</f>
        <v>21853</v>
      </c>
    </row>
    <row r="8" spans="1:4" ht="15.6" x14ac:dyDescent="0.3">
      <c r="B8" s="40" t="s">
        <v>24</v>
      </c>
      <c r="C8" s="48">
        <v>17822.349999999999</v>
      </c>
      <c r="D8" s="20">
        <f>2222+17414</f>
        <v>19636</v>
      </c>
    </row>
    <row r="9" spans="1:4" ht="15.6" x14ac:dyDescent="0.3">
      <c r="B9" s="39" t="s">
        <v>25</v>
      </c>
      <c r="C9" s="49">
        <v>15916.63</v>
      </c>
      <c r="D9" s="25">
        <v>15980</v>
      </c>
    </row>
    <row r="10" spans="1:4" ht="15.6" x14ac:dyDescent="0.3">
      <c r="B10" s="40" t="s">
        <v>26</v>
      </c>
      <c r="C10" s="48">
        <v>16514.88</v>
      </c>
      <c r="D10" s="20">
        <v>17092</v>
      </c>
    </row>
    <row r="11" spans="1:4" ht="15.6" x14ac:dyDescent="0.3">
      <c r="B11" s="39" t="s">
        <v>27</v>
      </c>
      <c r="C11" s="49">
        <v>13861.87</v>
      </c>
      <c r="D11" s="25">
        <v>16350</v>
      </c>
    </row>
    <row r="12" spans="1:4" ht="15.6" x14ac:dyDescent="0.3">
      <c r="B12" s="40" t="s">
        <v>28</v>
      </c>
      <c r="C12" s="48">
        <v>15021.37</v>
      </c>
      <c r="D12" s="20">
        <v>18152</v>
      </c>
    </row>
    <row r="13" spans="1:4" ht="15.6" x14ac:dyDescent="0.3">
      <c r="B13" s="39" t="s">
        <v>20</v>
      </c>
      <c r="C13" s="49">
        <v>14659.1</v>
      </c>
      <c r="D13" s="25">
        <v>18273</v>
      </c>
    </row>
    <row r="14" spans="1:4" ht="15.6" x14ac:dyDescent="0.3">
      <c r="B14" s="40" t="s">
        <v>29</v>
      </c>
      <c r="C14" s="48">
        <v>21661.48</v>
      </c>
      <c r="D14" s="20">
        <v>28381</v>
      </c>
    </row>
    <row r="15" spans="1:4" ht="15.6" x14ac:dyDescent="0.3">
      <c r="B15" s="39" t="s">
        <v>30</v>
      </c>
      <c r="C15" s="57">
        <v>15924.04</v>
      </c>
      <c r="D15" s="33">
        <v>18967</v>
      </c>
    </row>
    <row r="16" spans="1:4" ht="15.6" x14ac:dyDescent="0.3">
      <c r="B16" s="54" t="s">
        <v>21</v>
      </c>
      <c r="C16" s="58">
        <v>6274.41</v>
      </c>
      <c r="D16" s="55">
        <v>2573</v>
      </c>
    </row>
    <row r="17" spans="2:4" ht="16.2" thickBot="1" x14ac:dyDescent="0.35">
      <c r="B17" s="53" t="s">
        <v>31</v>
      </c>
      <c r="C17" s="59">
        <v>16777.79</v>
      </c>
      <c r="D17" s="60">
        <v>18349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5"/>
  <sheetViews>
    <sheetView showGridLines="0" zoomScale="81" zoomScaleNormal="81" workbookViewId="0">
      <selection activeCell="C27" sqref="C27"/>
    </sheetView>
  </sheetViews>
  <sheetFormatPr defaultColWidth="9.109375" defaultRowHeight="13.8" x14ac:dyDescent="0.25"/>
  <cols>
    <col min="1" max="2" width="25.6640625" style="1" customWidth="1"/>
    <col min="3" max="3" width="22.6640625" style="1" customWidth="1"/>
    <col min="4" max="4" width="25.44140625" style="1" customWidth="1"/>
    <col min="5" max="6" width="22.6640625" style="1" customWidth="1"/>
    <col min="7" max="16384" width="9.109375" style="1"/>
  </cols>
  <sheetData>
    <row r="1" spans="1:6" ht="14.4" x14ac:dyDescent="0.3">
      <c r="A1"/>
      <c r="B1"/>
      <c r="C1"/>
      <c r="D1"/>
    </row>
    <row r="3" spans="1:6" ht="14.4" thickBot="1" x14ac:dyDescent="0.3">
      <c r="F3" s="2"/>
    </row>
    <row r="4" spans="1:6" ht="27.75" customHeight="1" thickBot="1" x14ac:dyDescent="0.8">
      <c r="A4" s="3"/>
      <c r="B4" s="50" t="s">
        <v>19</v>
      </c>
      <c r="C4" s="51"/>
      <c r="D4" s="52"/>
      <c r="F4" s="4"/>
    </row>
    <row r="5" spans="1:6" ht="18.600000000000001" thickTop="1" x14ac:dyDescent="0.35">
      <c r="A5" s="5"/>
      <c r="B5" s="8" t="s">
        <v>0</v>
      </c>
      <c r="C5" s="7" t="s">
        <v>17</v>
      </c>
      <c r="D5" s="13" t="s">
        <v>1</v>
      </c>
    </row>
    <row r="6" spans="1:6" ht="14.4" x14ac:dyDescent="0.3">
      <c r="B6" s="11">
        <v>2004</v>
      </c>
      <c r="C6" s="42">
        <v>72423.179999999993</v>
      </c>
      <c r="D6" s="14">
        <v>158379</v>
      </c>
    </row>
    <row r="7" spans="1:6" ht="14.4" x14ac:dyDescent="0.3">
      <c r="B7" s="8">
        <v>2005</v>
      </c>
      <c r="C7" s="43">
        <v>68826.009999999995</v>
      </c>
      <c r="D7" s="9">
        <v>134646</v>
      </c>
    </row>
    <row r="8" spans="1:6" ht="14.4" x14ac:dyDescent="0.3">
      <c r="B8" s="11">
        <v>2006</v>
      </c>
      <c r="C8" s="42">
        <v>87019.34</v>
      </c>
      <c r="D8" s="14">
        <v>174177</v>
      </c>
    </row>
    <row r="9" spans="1:6" ht="14.4" x14ac:dyDescent="0.3">
      <c r="B9" s="8">
        <v>2007</v>
      </c>
      <c r="C9" s="43">
        <v>90015.679999999993</v>
      </c>
      <c r="D9" s="9">
        <v>198837</v>
      </c>
    </row>
    <row r="10" spans="1:6" ht="14.4" x14ac:dyDescent="0.3">
      <c r="B10" s="11">
        <v>2008</v>
      </c>
      <c r="C10" s="42">
        <v>97819.11</v>
      </c>
      <c r="D10" s="14">
        <v>206674</v>
      </c>
    </row>
    <row r="11" spans="1:6" ht="14.4" x14ac:dyDescent="0.3">
      <c r="B11" s="8">
        <v>2009</v>
      </c>
      <c r="C11" s="43">
        <v>107004.98</v>
      </c>
      <c r="D11" s="9">
        <v>222335</v>
      </c>
    </row>
    <row r="12" spans="1:6" ht="14.4" x14ac:dyDescent="0.3">
      <c r="B12" s="11">
        <v>2010</v>
      </c>
      <c r="C12" s="42">
        <v>134564.06</v>
      </c>
      <c r="D12" s="14">
        <v>262034</v>
      </c>
    </row>
    <row r="13" spans="1:6" ht="14.4" x14ac:dyDescent="0.3">
      <c r="B13" s="8">
        <v>2011</v>
      </c>
      <c r="C13" s="43">
        <v>141987.09</v>
      </c>
      <c r="D13" s="9">
        <v>287525</v>
      </c>
    </row>
    <row r="14" spans="1:6" ht="14.4" x14ac:dyDescent="0.3">
      <c r="B14" s="11">
        <v>2012</v>
      </c>
      <c r="C14" s="42">
        <f>'2012'!C18</f>
        <v>175073.33999999997</v>
      </c>
      <c r="D14" s="14">
        <f>'2012'!D18</f>
        <v>318153</v>
      </c>
    </row>
    <row r="15" spans="1:6" ht="14.4" x14ac:dyDescent="0.3">
      <c r="B15" s="8">
        <v>2013</v>
      </c>
      <c r="C15" s="43">
        <f>'2013'!C18</f>
        <v>138697.06</v>
      </c>
      <c r="D15" s="10">
        <f>'2013'!D18</f>
        <v>336100</v>
      </c>
    </row>
    <row r="16" spans="1:6" ht="14.4" x14ac:dyDescent="0.3">
      <c r="B16" s="11">
        <v>2014</v>
      </c>
      <c r="C16" s="42">
        <f>'2014'!C18</f>
        <v>134590.63</v>
      </c>
      <c r="D16" s="12">
        <f>'2014'!D18</f>
        <v>350676</v>
      </c>
    </row>
    <row r="17" spans="1:5" ht="14.4" x14ac:dyDescent="0.3">
      <c r="B17" s="8">
        <v>2015</v>
      </c>
      <c r="C17" s="43">
        <f>'2015'!C18</f>
        <v>184459.96999999997</v>
      </c>
      <c r="D17" s="9">
        <f>'2015'!D18</f>
        <v>286855</v>
      </c>
    </row>
    <row r="18" spans="1:5" ht="14.4" x14ac:dyDescent="0.3">
      <c r="A18" s="30"/>
      <c r="B18" s="11">
        <v>2016</v>
      </c>
      <c r="C18" s="42">
        <f>'2016'!C18</f>
        <v>228437.10999999996</v>
      </c>
      <c r="D18" s="14">
        <f>'2017'!D18</f>
        <v>298306</v>
      </c>
      <c r="E18" s="31"/>
    </row>
    <row r="19" spans="1:5" ht="14.4" x14ac:dyDescent="0.3">
      <c r="B19" s="8">
        <v>2017</v>
      </c>
      <c r="C19" s="43">
        <f>'2017'!C18</f>
        <v>200738.95</v>
      </c>
      <c r="D19" s="9">
        <f>'2017'!D18</f>
        <v>298306</v>
      </c>
      <c r="E19" s="31"/>
    </row>
    <row r="20" spans="1:5" ht="14.4" x14ac:dyDescent="0.3">
      <c r="B20" s="11">
        <v>2018</v>
      </c>
      <c r="C20" s="42">
        <f>'2018'!C18</f>
        <v>248620.21000000002</v>
      </c>
      <c r="D20" s="14">
        <f>'2018'!D18</f>
        <v>282735</v>
      </c>
    </row>
    <row r="21" spans="1:5" ht="14.4" x14ac:dyDescent="0.3">
      <c r="B21" s="8">
        <v>2019</v>
      </c>
      <c r="C21" s="44">
        <f>'2019'!C18</f>
        <v>251575.49000000002</v>
      </c>
      <c r="D21" s="10">
        <f>'2019'!D18</f>
        <v>275055</v>
      </c>
      <c r="E21" s="31"/>
    </row>
    <row r="22" spans="1:5" ht="14.4" x14ac:dyDescent="0.3">
      <c r="B22" s="11">
        <v>2020</v>
      </c>
      <c r="C22" s="42">
        <f>'2020'!C18</f>
        <v>117913.63</v>
      </c>
      <c r="D22" s="14">
        <f>'2020'!D18</f>
        <v>120679</v>
      </c>
    </row>
    <row r="23" spans="1:5" ht="14.4" x14ac:dyDescent="0.3">
      <c r="B23" s="8">
        <v>2021</v>
      </c>
      <c r="C23" s="43">
        <f>'2021'!C18</f>
        <v>147901.91</v>
      </c>
      <c r="D23" s="9">
        <f>'2021'!D18</f>
        <v>148619</v>
      </c>
    </row>
    <row r="24" spans="1:5" ht="14.4" x14ac:dyDescent="0.3">
      <c r="B24" s="11">
        <v>2022</v>
      </c>
      <c r="C24" s="42">
        <v>210564.4</v>
      </c>
      <c r="D24" s="14">
        <v>233429</v>
      </c>
    </row>
    <row r="25" spans="1:5" ht="15" thickBot="1" x14ac:dyDescent="0.35">
      <c r="B25" s="45">
        <v>2023</v>
      </c>
      <c r="C25" s="46">
        <f>'2023'!C18</f>
        <v>199383.88</v>
      </c>
      <c r="D25" s="47">
        <f>'2023'!D18</f>
        <v>246793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9"/>
  <sheetViews>
    <sheetView workbookViewId="0"/>
  </sheetViews>
  <sheetFormatPr defaultRowHeight="14.4" x14ac:dyDescent="0.3"/>
  <cols>
    <col min="1" max="1" width="25.6640625" style="1" customWidth="1"/>
    <col min="2" max="2" width="25.6640625" customWidth="1"/>
    <col min="3" max="3" width="22.6640625" customWidth="1"/>
    <col min="4" max="4" width="25.44140625" customWidth="1"/>
  </cols>
  <sheetData>
    <row r="1" spans="1:4" x14ac:dyDescent="0.3">
      <c r="A1"/>
    </row>
    <row r="3" spans="1:4" ht="15" thickBot="1" x14ac:dyDescent="0.35"/>
    <row r="4" spans="1:4" ht="22.5" customHeight="1" thickBot="1" x14ac:dyDescent="0.8">
      <c r="A4" s="3"/>
      <c r="B4" s="50" t="s">
        <v>19</v>
      </c>
      <c r="C4" s="51"/>
      <c r="D4" s="52"/>
    </row>
    <row r="5" spans="1:4" ht="18.600000000000001" thickTop="1" x14ac:dyDescent="0.35">
      <c r="A5" s="5"/>
      <c r="B5" s="15" t="s">
        <v>2</v>
      </c>
      <c r="C5" s="16" t="s">
        <v>18</v>
      </c>
      <c r="D5" s="17" t="s">
        <v>3</v>
      </c>
    </row>
    <row r="6" spans="1:4" ht="15.6" x14ac:dyDescent="0.3">
      <c r="B6" s="23" t="s">
        <v>4</v>
      </c>
      <c r="C6" s="32">
        <v>18665.810000000001</v>
      </c>
      <c r="D6" s="33">
        <v>35395</v>
      </c>
    </row>
    <row r="7" spans="1:4" ht="15.6" x14ac:dyDescent="0.3">
      <c r="B7" s="18" t="s">
        <v>5</v>
      </c>
      <c r="C7" s="19">
        <v>17172.98</v>
      </c>
      <c r="D7" s="20">
        <v>42682</v>
      </c>
    </row>
    <row r="8" spans="1:4" ht="15.6" x14ac:dyDescent="0.3">
      <c r="B8" s="23" t="s">
        <v>6</v>
      </c>
      <c r="C8" s="32">
        <v>12674.6</v>
      </c>
      <c r="D8" s="33">
        <v>29803</v>
      </c>
    </row>
    <row r="9" spans="1:4" ht="15.6" x14ac:dyDescent="0.3">
      <c r="B9" s="18" t="s">
        <v>7</v>
      </c>
      <c r="C9" s="19">
        <v>9333</v>
      </c>
      <c r="D9" s="20">
        <v>20117</v>
      </c>
    </row>
    <row r="10" spans="1:4" ht="15.6" x14ac:dyDescent="0.3">
      <c r="B10" s="23" t="s">
        <v>8</v>
      </c>
      <c r="C10" s="32">
        <v>9187.27</v>
      </c>
      <c r="D10" s="33">
        <v>21389</v>
      </c>
    </row>
    <row r="11" spans="1:4" ht="15.6" x14ac:dyDescent="0.3">
      <c r="B11" s="18" t="s">
        <v>9</v>
      </c>
      <c r="C11" s="19">
        <v>9659.1200000000008</v>
      </c>
      <c r="D11" s="20">
        <v>23688</v>
      </c>
    </row>
    <row r="12" spans="1:4" ht="15.6" x14ac:dyDescent="0.3">
      <c r="B12" s="23" t="s">
        <v>10</v>
      </c>
      <c r="C12" s="32">
        <v>10227.92</v>
      </c>
      <c r="D12" s="33">
        <v>26534</v>
      </c>
    </row>
    <row r="13" spans="1:4" ht="15.6" x14ac:dyDescent="0.3">
      <c r="B13" s="18" t="s">
        <v>11</v>
      </c>
      <c r="C13" s="19">
        <v>11875.89</v>
      </c>
      <c r="D13" s="20">
        <v>32938</v>
      </c>
    </row>
    <row r="14" spans="1:4" ht="15.6" x14ac:dyDescent="0.3">
      <c r="B14" s="23" t="s">
        <v>12</v>
      </c>
      <c r="C14" s="32">
        <v>9102.1</v>
      </c>
      <c r="D14" s="33">
        <v>20198</v>
      </c>
    </row>
    <row r="15" spans="1:4" ht="15.6" x14ac:dyDescent="0.3">
      <c r="B15" s="18" t="s">
        <v>13</v>
      </c>
      <c r="C15" s="21">
        <v>7003.2</v>
      </c>
      <c r="D15" s="22">
        <v>20219</v>
      </c>
    </row>
    <row r="16" spans="1:4" ht="15.6" x14ac:dyDescent="0.3">
      <c r="B16" s="23" t="s">
        <v>14</v>
      </c>
      <c r="C16" s="24">
        <v>10065.6</v>
      </c>
      <c r="D16" s="25">
        <v>27205</v>
      </c>
    </row>
    <row r="17" spans="1:4" ht="15.6" x14ac:dyDescent="0.3">
      <c r="B17" s="18" t="s">
        <v>15</v>
      </c>
      <c r="C17" s="21">
        <v>13729.57</v>
      </c>
      <c r="D17" s="22">
        <v>35932</v>
      </c>
    </row>
    <row r="18" spans="1:4" ht="16.2" thickBot="1" x14ac:dyDescent="0.35">
      <c r="A18" s="30"/>
      <c r="B18" s="34" t="s">
        <v>16</v>
      </c>
      <c r="C18" s="27">
        <f>SUM(C6:C17)</f>
        <v>138697.06</v>
      </c>
      <c r="D18" s="29">
        <f>SUM(D6:D17)</f>
        <v>336100</v>
      </c>
    </row>
    <row r="19" spans="1:4" x14ac:dyDescent="0.3">
      <c r="C19" s="6"/>
      <c r="D19" s="6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9"/>
  <sheetViews>
    <sheetView workbookViewId="0"/>
  </sheetViews>
  <sheetFormatPr defaultRowHeight="14.4" x14ac:dyDescent="0.3"/>
  <cols>
    <col min="1" max="1" width="25.6640625" style="1" customWidth="1"/>
    <col min="2" max="2" width="25.6640625" customWidth="1"/>
    <col min="3" max="3" width="22.6640625" customWidth="1"/>
    <col min="4" max="4" width="25.44140625" customWidth="1"/>
  </cols>
  <sheetData>
    <row r="1" spans="1:4" x14ac:dyDescent="0.3">
      <c r="A1"/>
    </row>
    <row r="3" spans="1:4" ht="15" thickBot="1" x14ac:dyDescent="0.35"/>
    <row r="4" spans="1:4" ht="22.5" customHeight="1" thickBot="1" x14ac:dyDescent="0.8">
      <c r="A4" s="3"/>
      <c r="B4" s="50" t="s">
        <v>19</v>
      </c>
      <c r="C4" s="51"/>
      <c r="D4" s="52"/>
    </row>
    <row r="5" spans="1:4" ht="18.600000000000001" thickTop="1" x14ac:dyDescent="0.35">
      <c r="A5" s="5"/>
      <c r="B5" s="15" t="s">
        <v>2</v>
      </c>
      <c r="C5" s="16" t="s">
        <v>18</v>
      </c>
      <c r="D5" s="17" t="s">
        <v>3</v>
      </c>
    </row>
    <row r="6" spans="1:4" ht="15.6" x14ac:dyDescent="0.3">
      <c r="B6" s="23" t="s">
        <v>4</v>
      </c>
      <c r="C6" s="32">
        <v>13706.41</v>
      </c>
      <c r="D6" s="33">
        <v>34889</v>
      </c>
    </row>
    <row r="7" spans="1:4" ht="15.6" x14ac:dyDescent="0.3">
      <c r="B7" s="18" t="s">
        <v>5</v>
      </c>
      <c r="C7" s="19">
        <v>17204.38</v>
      </c>
      <c r="D7" s="20">
        <v>45563</v>
      </c>
    </row>
    <row r="8" spans="1:4" ht="15.6" x14ac:dyDescent="0.3">
      <c r="B8" s="23" t="s">
        <v>6</v>
      </c>
      <c r="C8" s="32">
        <v>7129.02</v>
      </c>
      <c r="D8" s="33">
        <v>19024</v>
      </c>
    </row>
    <row r="9" spans="1:4" ht="15.6" x14ac:dyDescent="0.3">
      <c r="B9" s="18" t="s">
        <v>7</v>
      </c>
      <c r="C9" s="19">
        <v>12334.9</v>
      </c>
      <c r="D9" s="20">
        <v>32643</v>
      </c>
    </row>
    <row r="10" spans="1:4" ht="15.6" x14ac:dyDescent="0.3">
      <c r="B10" s="23" t="s">
        <v>8</v>
      </c>
      <c r="C10" s="32">
        <v>10351.780000000001</v>
      </c>
      <c r="D10" s="33">
        <v>27255</v>
      </c>
    </row>
    <row r="11" spans="1:4" ht="15.6" x14ac:dyDescent="0.3">
      <c r="B11" s="18" t="s">
        <v>9</v>
      </c>
      <c r="C11" s="19">
        <v>9251.2800000000007</v>
      </c>
      <c r="D11" s="20">
        <v>23671</v>
      </c>
    </row>
    <row r="12" spans="1:4" ht="15.6" x14ac:dyDescent="0.3">
      <c r="B12" s="23" t="s">
        <v>10</v>
      </c>
      <c r="C12" s="32">
        <v>9116</v>
      </c>
      <c r="D12" s="33">
        <v>22922</v>
      </c>
    </row>
    <row r="13" spans="1:4" ht="15.6" x14ac:dyDescent="0.3">
      <c r="B13" s="18" t="s">
        <v>11</v>
      </c>
      <c r="C13" s="19">
        <v>7667.53</v>
      </c>
      <c r="D13" s="20">
        <v>19118</v>
      </c>
    </row>
    <row r="14" spans="1:4" ht="15.6" x14ac:dyDescent="0.3">
      <c r="B14" s="23" t="s">
        <v>12</v>
      </c>
      <c r="C14" s="32">
        <v>8993.7800000000007</v>
      </c>
      <c r="D14" s="33">
        <v>22974</v>
      </c>
    </row>
    <row r="15" spans="1:4" ht="15.6" x14ac:dyDescent="0.3">
      <c r="B15" s="18" t="s">
        <v>13</v>
      </c>
      <c r="C15" s="21">
        <v>11187.41</v>
      </c>
      <c r="D15" s="22">
        <v>29379</v>
      </c>
    </row>
    <row r="16" spans="1:4" ht="15.6" x14ac:dyDescent="0.3">
      <c r="B16" s="23" t="s">
        <v>14</v>
      </c>
      <c r="C16" s="24">
        <v>13400.93</v>
      </c>
      <c r="D16" s="25">
        <v>38849</v>
      </c>
    </row>
    <row r="17" spans="1:4" ht="15.6" x14ac:dyDescent="0.3">
      <c r="B17" s="18" t="s">
        <v>15</v>
      </c>
      <c r="C17" s="21">
        <v>14247.21</v>
      </c>
      <c r="D17" s="22">
        <v>34389</v>
      </c>
    </row>
    <row r="18" spans="1:4" ht="18" customHeight="1" thickBot="1" x14ac:dyDescent="0.35">
      <c r="A18" s="30"/>
      <c r="B18" s="34" t="s">
        <v>16</v>
      </c>
      <c r="C18" s="27">
        <f>SUM(C6:C17)</f>
        <v>134590.63</v>
      </c>
      <c r="D18" s="29">
        <f>SUM(D6:D17)</f>
        <v>350676</v>
      </c>
    </row>
    <row r="19" spans="1:4" x14ac:dyDescent="0.3">
      <c r="C19" s="6"/>
      <c r="D19" s="6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9"/>
  <sheetViews>
    <sheetView workbookViewId="0"/>
  </sheetViews>
  <sheetFormatPr defaultRowHeight="14.4" x14ac:dyDescent="0.3"/>
  <cols>
    <col min="1" max="1" width="25.6640625" style="1" customWidth="1"/>
    <col min="2" max="2" width="25.6640625" customWidth="1"/>
    <col min="3" max="3" width="22.6640625" customWidth="1"/>
    <col min="4" max="4" width="25.44140625" customWidth="1"/>
  </cols>
  <sheetData>
    <row r="1" spans="1:4" x14ac:dyDescent="0.3">
      <c r="A1"/>
    </row>
    <row r="3" spans="1:4" ht="15" thickBot="1" x14ac:dyDescent="0.35"/>
    <row r="4" spans="1:4" ht="22.5" customHeight="1" thickBot="1" x14ac:dyDescent="0.8">
      <c r="A4" s="3"/>
      <c r="B4" s="50" t="s">
        <v>19</v>
      </c>
      <c r="C4" s="51"/>
      <c r="D4" s="52"/>
    </row>
    <row r="5" spans="1:4" ht="18.600000000000001" thickTop="1" x14ac:dyDescent="0.35">
      <c r="A5" s="5"/>
      <c r="B5" s="15" t="s">
        <v>2</v>
      </c>
      <c r="C5" s="16" t="s">
        <v>18</v>
      </c>
      <c r="D5" s="17" t="s">
        <v>3</v>
      </c>
    </row>
    <row r="6" spans="1:4" ht="15.6" x14ac:dyDescent="0.3">
      <c r="B6" s="23" t="s">
        <v>4</v>
      </c>
      <c r="C6" s="32">
        <v>11678.46</v>
      </c>
      <c r="D6" s="33">
        <v>23338</v>
      </c>
    </row>
    <row r="7" spans="1:4" ht="15.6" x14ac:dyDescent="0.3">
      <c r="B7" s="18" t="s">
        <v>5</v>
      </c>
      <c r="C7" s="19">
        <v>12065.52</v>
      </c>
      <c r="D7" s="20">
        <v>23868</v>
      </c>
    </row>
    <row r="8" spans="1:4" ht="15.6" x14ac:dyDescent="0.3">
      <c r="B8" s="23" t="s">
        <v>6</v>
      </c>
      <c r="C8" s="32">
        <v>12065.52</v>
      </c>
      <c r="D8" s="33">
        <v>34816</v>
      </c>
    </row>
    <row r="9" spans="1:4" ht="15.6" x14ac:dyDescent="0.3">
      <c r="B9" s="18" t="s">
        <v>7</v>
      </c>
      <c r="C9" s="19">
        <v>22026.58</v>
      </c>
      <c r="D9" s="20">
        <v>33715</v>
      </c>
    </row>
    <row r="10" spans="1:4" ht="15.6" x14ac:dyDescent="0.3">
      <c r="B10" s="23" t="s">
        <v>8</v>
      </c>
      <c r="C10" s="32">
        <v>16316.82</v>
      </c>
      <c r="D10" s="33">
        <v>22333</v>
      </c>
    </row>
    <row r="11" spans="1:4" ht="15.6" x14ac:dyDescent="0.3">
      <c r="B11" s="18" t="s">
        <v>9</v>
      </c>
      <c r="C11" s="19">
        <v>16719.060000000001</v>
      </c>
      <c r="D11" s="20">
        <v>23219</v>
      </c>
    </row>
    <row r="12" spans="1:4" ht="15.6" x14ac:dyDescent="0.3">
      <c r="B12" s="23" t="s">
        <v>10</v>
      </c>
      <c r="C12" s="32">
        <v>13178.65</v>
      </c>
      <c r="D12" s="33">
        <v>17495</v>
      </c>
    </row>
    <row r="13" spans="1:4" ht="15.6" x14ac:dyDescent="0.3">
      <c r="B13" s="18" t="s">
        <v>11</v>
      </c>
      <c r="C13" s="19">
        <v>12120.99</v>
      </c>
      <c r="D13" s="20">
        <v>14943</v>
      </c>
    </row>
    <row r="14" spans="1:4" ht="15.6" x14ac:dyDescent="0.3">
      <c r="B14" s="23" t="s">
        <v>12</v>
      </c>
      <c r="C14" s="32">
        <v>14050.67</v>
      </c>
      <c r="D14" s="33">
        <v>18662</v>
      </c>
    </row>
    <row r="15" spans="1:4" ht="15.6" x14ac:dyDescent="0.3">
      <c r="B15" s="18" t="s">
        <v>13</v>
      </c>
      <c r="C15" s="21">
        <v>15493.93</v>
      </c>
      <c r="D15" s="22">
        <v>21067</v>
      </c>
    </row>
    <row r="16" spans="1:4" ht="15.6" x14ac:dyDescent="0.3">
      <c r="B16" s="23" t="s">
        <v>14</v>
      </c>
      <c r="C16" s="24">
        <v>19574.240000000002</v>
      </c>
      <c r="D16" s="25">
        <v>26928</v>
      </c>
    </row>
    <row r="17" spans="1:4" ht="15.6" x14ac:dyDescent="0.3">
      <c r="B17" s="18" t="s">
        <v>15</v>
      </c>
      <c r="C17" s="21">
        <v>19169.53</v>
      </c>
      <c r="D17" s="22">
        <v>26471</v>
      </c>
    </row>
    <row r="18" spans="1:4" ht="16.2" thickBot="1" x14ac:dyDescent="0.35">
      <c r="A18" s="30"/>
      <c r="B18" s="34" t="s">
        <v>16</v>
      </c>
      <c r="C18" s="27">
        <f>SUM(C6:C17)</f>
        <v>184459.96999999997</v>
      </c>
      <c r="D18" s="29">
        <f>SUM(D6:D17)</f>
        <v>286855</v>
      </c>
    </row>
    <row r="19" spans="1:4" x14ac:dyDescent="0.3">
      <c r="C19" s="6"/>
      <c r="D19" s="6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/>
  </sheetViews>
  <sheetFormatPr defaultRowHeight="14.4" x14ac:dyDescent="0.3"/>
  <cols>
    <col min="1" max="1" width="25.6640625" style="1" customWidth="1"/>
    <col min="2" max="2" width="25.6640625" customWidth="1"/>
    <col min="3" max="3" width="22.6640625" customWidth="1"/>
    <col min="4" max="4" width="25.44140625" customWidth="1"/>
  </cols>
  <sheetData>
    <row r="1" spans="1:4" x14ac:dyDescent="0.3">
      <c r="A1"/>
    </row>
    <row r="3" spans="1:4" ht="15" thickBot="1" x14ac:dyDescent="0.35"/>
    <row r="4" spans="1:4" ht="23.25" customHeight="1" thickBot="1" x14ac:dyDescent="0.8">
      <c r="A4" s="3"/>
      <c r="B4" s="50" t="s">
        <v>19</v>
      </c>
      <c r="C4" s="51"/>
      <c r="D4" s="52"/>
    </row>
    <row r="5" spans="1:4" ht="18.600000000000001" thickTop="1" x14ac:dyDescent="0.35">
      <c r="A5" s="5"/>
      <c r="B5" s="15" t="s">
        <v>2</v>
      </c>
      <c r="C5" s="16" t="s">
        <v>18</v>
      </c>
      <c r="D5" s="17" t="s">
        <v>3</v>
      </c>
    </row>
    <row r="6" spans="1:4" ht="15.6" x14ac:dyDescent="0.3">
      <c r="B6" s="23" t="s">
        <v>4</v>
      </c>
      <c r="C6" s="32">
        <v>12553.19</v>
      </c>
      <c r="D6" s="33">
        <v>15360</v>
      </c>
    </row>
    <row r="7" spans="1:4" ht="15.6" x14ac:dyDescent="0.3">
      <c r="B7" s="18" t="s">
        <v>5</v>
      </c>
      <c r="C7" s="19">
        <v>18978.12</v>
      </c>
      <c r="D7" s="20">
        <v>24675</v>
      </c>
    </row>
    <row r="8" spans="1:4" ht="15.6" x14ac:dyDescent="0.3">
      <c r="B8" s="23" t="s">
        <v>6</v>
      </c>
      <c r="C8" s="32">
        <v>26201.77</v>
      </c>
      <c r="D8" s="33">
        <v>34682</v>
      </c>
    </row>
    <row r="9" spans="1:4" ht="15.6" x14ac:dyDescent="0.3">
      <c r="B9" s="18" t="s">
        <v>7</v>
      </c>
      <c r="C9" s="19">
        <v>27207.31</v>
      </c>
      <c r="D9" s="20">
        <v>37341</v>
      </c>
    </row>
    <row r="10" spans="1:4" ht="15.6" x14ac:dyDescent="0.3">
      <c r="B10" s="23" t="s">
        <v>8</v>
      </c>
      <c r="C10" s="32">
        <v>20104.25</v>
      </c>
      <c r="D10" s="33">
        <v>29560</v>
      </c>
    </row>
    <row r="11" spans="1:4" ht="15.6" x14ac:dyDescent="0.3">
      <c r="B11" s="18" t="s">
        <v>9</v>
      </c>
      <c r="C11" s="19">
        <v>17091.22</v>
      </c>
      <c r="D11" s="20">
        <v>25225</v>
      </c>
    </row>
    <row r="12" spans="1:4" ht="15.6" x14ac:dyDescent="0.3">
      <c r="B12" s="23" t="s">
        <v>10</v>
      </c>
      <c r="C12" s="32">
        <v>21438.07</v>
      </c>
      <c r="D12" s="33">
        <v>31905</v>
      </c>
    </row>
    <row r="13" spans="1:4" ht="15.6" x14ac:dyDescent="0.3">
      <c r="B13" s="18" t="s">
        <v>11</v>
      </c>
      <c r="C13" s="19">
        <v>19864.939999999999</v>
      </c>
      <c r="D13" s="20">
        <v>29810</v>
      </c>
    </row>
    <row r="14" spans="1:4" ht="15.6" x14ac:dyDescent="0.3">
      <c r="B14" s="23" t="s">
        <v>12</v>
      </c>
      <c r="C14" s="32">
        <v>18800.77</v>
      </c>
      <c r="D14" s="33">
        <v>27101</v>
      </c>
    </row>
    <row r="15" spans="1:4" ht="15.6" x14ac:dyDescent="0.3">
      <c r="B15" s="18" t="s">
        <v>13</v>
      </c>
      <c r="C15" s="21">
        <v>16475.39</v>
      </c>
      <c r="D15" s="22">
        <v>24606</v>
      </c>
    </row>
    <row r="16" spans="1:4" ht="15.6" x14ac:dyDescent="0.3">
      <c r="B16" s="23" t="s">
        <v>14</v>
      </c>
      <c r="C16" s="24">
        <v>13333.74</v>
      </c>
      <c r="D16" s="25">
        <v>19400</v>
      </c>
    </row>
    <row r="17" spans="1:4" ht="15.6" x14ac:dyDescent="0.3">
      <c r="B17" s="18" t="s">
        <v>15</v>
      </c>
      <c r="C17" s="21">
        <v>16388.34</v>
      </c>
      <c r="D17" s="22">
        <v>28120</v>
      </c>
    </row>
    <row r="18" spans="1:4" ht="16.2" thickBot="1" x14ac:dyDescent="0.35">
      <c r="A18" s="30"/>
      <c r="B18" s="26" t="s">
        <v>16</v>
      </c>
      <c r="C18" s="27">
        <f>SUM(C6:C17)</f>
        <v>228437.10999999996</v>
      </c>
      <c r="D18" s="28">
        <f>SUM(D6:D17)</f>
        <v>327785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8"/>
  <sheetViews>
    <sheetView workbookViewId="0"/>
  </sheetViews>
  <sheetFormatPr defaultColWidth="9.109375" defaultRowHeight="14.4" x14ac:dyDescent="0.3"/>
  <cols>
    <col min="1" max="1" width="25.6640625" style="1" customWidth="1"/>
    <col min="2" max="2" width="25.6640625" customWidth="1"/>
    <col min="3" max="3" width="22.6640625" customWidth="1"/>
    <col min="4" max="4" width="25.44140625" customWidth="1"/>
  </cols>
  <sheetData>
    <row r="1" spans="1:4" x14ac:dyDescent="0.3">
      <c r="A1"/>
    </row>
    <row r="3" spans="1:4" ht="15" thickBot="1" x14ac:dyDescent="0.35"/>
    <row r="4" spans="1:4" ht="23.25" customHeight="1" thickBot="1" x14ac:dyDescent="0.8">
      <c r="A4" s="3"/>
      <c r="B4" s="50" t="s">
        <v>19</v>
      </c>
      <c r="C4" s="51"/>
      <c r="D4" s="52"/>
    </row>
    <row r="5" spans="1:4" ht="18.600000000000001" thickTop="1" x14ac:dyDescent="0.35">
      <c r="A5" s="5"/>
      <c r="B5" s="15" t="s">
        <v>2</v>
      </c>
      <c r="C5" s="16" t="s">
        <v>18</v>
      </c>
      <c r="D5" s="17" t="s">
        <v>3</v>
      </c>
    </row>
    <row r="6" spans="1:4" ht="15.6" x14ac:dyDescent="0.3">
      <c r="B6" s="23" t="s">
        <v>4</v>
      </c>
      <c r="C6" s="32">
        <v>11196.66</v>
      </c>
      <c r="D6" s="33">
        <v>17823</v>
      </c>
    </row>
    <row r="7" spans="1:4" ht="15.6" x14ac:dyDescent="0.3">
      <c r="B7" s="18" t="s">
        <v>5</v>
      </c>
      <c r="C7" s="19">
        <v>17506.72</v>
      </c>
      <c r="D7" s="20">
        <v>28287</v>
      </c>
    </row>
    <row r="8" spans="1:4" ht="15.6" x14ac:dyDescent="0.3">
      <c r="B8" s="23" t="s">
        <v>6</v>
      </c>
      <c r="C8" s="32">
        <v>23744.95</v>
      </c>
      <c r="D8" s="33">
        <v>36501</v>
      </c>
    </row>
    <row r="9" spans="1:4" ht="15.6" x14ac:dyDescent="0.3">
      <c r="B9" s="18" t="s">
        <v>7</v>
      </c>
      <c r="C9" s="19">
        <v>21175.14</v>
      </c>
      <c r="D9" s="20">
        <v>34645</v>
      </c>
    </row>
    <row r="10" spans="1:4" ht="15.6" x14ac:dyDescent="0.3">
      <c r="B10" s="23" t="s">
        <v>8</v>
      </c>
      <c r="C10" s="32">
        <v>17374.3</v>
      </c>
      <c r="D10" s="33">
        <v>23784</v>
      </c>
    </row>
    <row r="11" spans="1:4" ht="15.6" x14ac:dyDescent="0.3">
      <c r="B11" s="18" t="s">
        <v>9</v>
      </c>
      <c r="C11" s="19">
        <v>14467.59</v>
      </c>
      <c r="D11" s="20">
        <v>19691</v>
      </c>
    </row>
    <row r="12" spans="1:4" ht="15.6" x14ac:dyDescent="0.3">
      <c r="B12" s="23" t="s">
        <v>10</v>
      </c>
      <c r="C12" s="32">
        <v>15497.92</v>
      </c>
      <c r="D12" s="33">
        <v>22230</v>
      </c>
    </row>
    <row r="13" spans="1:4" ht="15.6" x14ac:dyDescent="0.3">
      <c r="B13" s="18" t="s">
        <v>11</v>
      </c>
      <c r="C13" s="19">
        <v>17650.28</v>
      </c>
      <c r="D13" s="20">
        <v>24585</v>
      </c>
    </row>
    <row r="14" spans="1:4" ht="15.6" x14ac:dyDescent="0.3">
      <c r="B14" s="23" t="s">
        <v>12</v>
      </c>
      <c r="C14" s="32">
        <v>16446.89</v>
      </c>
      <c r="D14" s="33">
        <v>24837</v>
      </c>
    </row>
    <row r="15" spans="1:4" ht="15.6" x14ac:dyDescent="0.3">
      <c r="B15" s="18" t="s">
        <v>13</v>
      </c>
      <c r="C15" s="21">
        <v>15446.89</v>
      </c>
      <c r="D15" s="22">
        <v>22931</v>
      </c>
    </row>
    <row r="16" spans="1:4" ht="15.6" x14ac:dyDescent="0.3">
      <c r="B16" s="23" t="s">
        <v>14</v>
      </c>
      <c r="C16" s="24">
        <v>12951.9</v>
      </c>
      <c r="D16" s="25">
        <v>18406</v>
      </c>
    </row>
    <row r="17" spans="1:4" ht="15.6" x14ac:dyDescent="0.3">
      <c r="B17" s="18" t="s">
        <v>15</v>
      </c>
      <c r="C17" s="21">
        <v>17279.71</v>
      </c>
      <c r="D17" s="22">
        <v>24586</v>
      </c>
    </row>
    <row r="18" spans="1:4" ht="16.2" thickBot="1" x14ac:dyDescent="0.35">
      <c r="A18" s="30"/>
      <c r="B18" s="26" t="s">
        <v>16</v>
      </c>
      <c r="C18" s="27">
        <f>SUM(C6:C17)</f>
        <v>200738.95</v>
      </c>
      <c r="D18" s="29">
        <f>SUM(D6:D17)</f>
        <v>298306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E18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5" ht="15" thickBot="1" x14ac:dyDescent="0.35"/>
    <row r="4" spans="1:5" ht="22.5" customHeight="1" thickBot="1" x14ac:dyDescent="0.35">
      <c r="B4" s="50" t="s">
        <v>19</v>
      </c>
      <c r="C4" s="51"/>
      <c r="D4" s="52"/>
    </row>
    <row r="5" spans="1:5" ht="18.600000000000001" thickTop="1" x14ac:dyDescent="0.35">
      <c r="A5" s="7"/>
      <c r="B5" s="15" t="s">
        <v>2</v>
      </c>
      <c r="C5" s="16" t="s">
        <v>18</v>
      </c>
      <c r="D5" s="17" t="s">
        <v>3</v>
      </c>
    </row>
    <row r="6" spans="1:5" ht="15.6" x14ac:dyDescent="0.3">
      <c r="B6" s="23" t="s">
        <v>4</v>
      </c>
      <c r="C6" s="24">
        <v>13772.3</v>
      </c>
      <c r="D6" s="25">
        <v>15310</v>
      </c>
    </row>
    <row r="7" spans="1:5" ht="15.6" x14ac:dyDescent="0.3">
      <c r="B7" s="18" t="s">
        <v>5</v>
      </c>
      <c r="C7" s="19">
        <v>18874.099999999999</v>
      </c>
      <c r="D7" s="20">
        <v>23132</v>
      </c>
    </row>
    <row r="8" spans="1:5" ht="15.6" x14ac:dyDescent="0.3">
      <c r="B8" s="23" t="s">
        <v>6</v>
      </c>
      <c r="C8" s="24">
        <v>25653.98</v>
      </c>
      <c r="D8" s="25">
        <v>32729</v>
      </c>
    </row>
    <row r="9" spans="1:5" ht="15.6" x14ac:dyDescent="0.3">
      <c r="B9" s="18" t="s">
        <v>7</v>
      </c>
      <c r="C9" s="19">
        <v>26104.12</v>
      </c>
      <c r="D9" s="20">
        <v>32600</v>
      </c>
    </row>
    <row r="10" spans="1:5" ht="15.6" x14ac:dyDescent="0.3">
      <c r="B10" s="23" t="s">
        <v>8</v>
      </c>
      <c r="C10" s="24">
        <v>17183.71</v>
      </c>
      <c r="D10" s="25">
        <v>19665</v>
      </c>
    </row>
    <row r="11" spans="1:5" ht="15.6" x14ac:dyDescent="0.3">
      <c r="B11" s="18" t="s">
        <v>9</v>
      </c>
      <c r="C11" s="19">
        <v>21907.62</v>
      </c>
      <c r="D11" s="20">
        <v>21683</v>
      </c>
    </row>
    <row r="12" spans="1:5" ht="15.6" x14ac:dyDescent="0.3">
      <c r="B12" s="23" t="s">
        <v>10</v>
      </c>
      <c r="C12" s="24">
        <v>22722.57</v>
      </c>
      <c r="D12" s="25">
        <v>23629</v>
      </c>
    </row>
    <row r="13" spans="1:5" ht="15.6" x14ac:dyDescent="0.3">
      <c r="B13" s="18" t="s">
        <v>11</v>
      </c>
      <c r="C13" s="19">
        <v>23900.45</v>
      </c>
      <c r="D13" s="20">
        <v>26434</v>
      </c>
    </row>
    <row r="14" spans="1:5" ht="15.6" x14ac:dyDescent="0.3">
      <c r="B14" s="23" t="s">
        <v>12</v>
      </c>
      <c r="C14" s="24">
        <v>20326.59</v>
      </c>
      <c r="D14" s="25">
        <v>20813</v>
      </c>
    </row>
    <row r="15" spans="1:5" ht="15.6" x14ac:dyDescent="0.3">
      <c r="A15" s="35"/>
      <c r="B15" s="37" t="s">
        <v>13</v>
      </c>
      <c r="C15" s="19">
        <v>15289.84</v>
      </c>
      <c r="D15" s="38">
        <v>15007</v>
      </c>
      <c r="E15" s="36"/>
    </row>
    <row r="16" spans="1:5" ht="15.6" x14ac:dyDescent="0.3">
      <c r="B16" s="23" t="s">
        <v>14</v>
      </c>
      <c r="C16" s="32">
        <v>21606.79</v>
      </c>
      <c r="D16" s="33">
        <v>25741</v>
      </c>
    </row>
    <row r="17" spans="2:4" ht="15.6" x14ac:dyDescent="0.3">
      <c r="B17" s="18" t="s">
        <v>15</v>
      </c>
      <c r="C17" s="21">
        <v>21278.14</v>
      </c>
      <c r="D17" s="22">
        <f>23759+2233</f>
        <v>25992</v>
      </c>
    </row>
    <row r="18" spans="2:4" ht="16.2" thickBot="1" x14ac:dyDescent="0.35">
      <c r="B18" s="26" t="s">
        <v>16</v>
      </c>
      <c r="C18" s="27">
        <f>SUM(C6:C17)</f>
        <v>248620.21000000002</v>
      </c>
      <c r="D18" s="29">
        <f>SUM(D6:D17)</f>
        <v>282735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E18"/>
  <sheetViews>
    <sheetView workbookViewId="0">
      <selection activeCell="D11" sqref="D11"/>
    </sheetView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5" ht="15" thickBot="1" x14ac:dyDescent="0.35"/>
    <row r="4" spans="1:5" ht="22.5" customHeight="1" thickBot="1" x14ac:dyDescent="0.35">
      <c r="B4" s="50" t="s">
        <v>19</v>
      </c>
      <c r="C4" s="51"/>
      <c r="D4" s="52"/>
    </row>
    <row r="5" spans="1:5" ht="18.600000000000001" thickTop="1" x14ac:dyDescent="0.35">
      <c r="A5" s="7"/>
      <c r="B5" s="15" t="s">
        <v>2</v>
      </c>
      <c r="C5" s="16" t="s">
        <v>18</v>
      </c>
      <c r="D5" s="17" t="s">
        <v>3</v>
      </c>
    </row>
    <row r="6" spans="1:5" ht="15.6" x14ac:dyDescent="0.3">
      <c r="B6" s="23" t="s">
        <v>4</v>
      </c>
      <c r="C6" s="24">
        <v>14505.45</v>
      </c>
      <c r="D6" s="25">
        <f>14202+1070</f>
        <v>15272</v>
      </c>
    </row>
    <row r="7" spans="1:5" ht="15.6" x14ac:dyDescent="0.3">
      <c r="B7" s="18" t="s">
        <v>5</v>
      </c>
      <c r="C7" s="19">
        <v>29631.66</v>
      </c>
      <c r="D7" s="20">
        <f>31318+2290</f>
        <v>33608</v>
      </c>
    </row>
    <row r="8" spans="1:5" ht="15.6" x14ac:dyDescent="0.3">
      <c r="B8" s="23" t="s">
        <v>6</v>
      </c>
      <c r="C8" s="24">
        <v>27061.919999999998</v>
      </c>
      <c r="D8" s="25">
        <f>2862+25997</f>
        <v>28859</v>
      </c>
    </row>
    <row r="9" spans="1:5" ht="15.6" x14ac:dyDescent="0.3">
      <c r="B9" s="18" t="s">
        <v>7</v>
      </c>
      <c r="C9" s="19">
        <v>18583.84</v>
      </c>
      <c r="D9" s="20">
        <f>2051+17484</f>
        <v>19535</v>
      </c>
    </row>
    <row r="10" spans="1:5" ht="15.6" x14ac:dyDescent="0.3">
      <c r="B10" s="23" t="s">
        <v>8</v>
      </c>
      <c r="C10" s="24">
        <v>22389.48</v>
      </c>
      <c r="D10" s="25">
        <f>2840+21962</f>
        <v>24802</v>
      </c>
    </row>
    <row r="11" spans="1:5" ht="15.6" x14ac:dyDescent="0.3">
      <c r="B11" s="18" t="s">
        <v>9</v>
      </c>
      <c r="C11" s="19">
        <v>20084.78</v>
      </c>
      <c r="D11" s="20">
        <f>2582+19662</f>
        <v>22244</v>
      </c>
    </row>
    <row r="12" spans="1:5" ht="15.6" x14ac:dyDescent="0.3">
      <c r="B12" s="23" t="s">
        <v>10</v>
      </c>
      <c r="C12" s="24">
        <v>20154.099999999999</v>
      </c>
      <c r="D12" s="25">
        <f>2383+20218</f>
        <v>22601</v>
      </c>
    </row>
    <row r="13" spans="1:5" ht="15.6" x14ac:dyDescent="0.3">
      <c r="B13" s="18" t="s">
        <v>11</v>
      </c>
      <c r="C13" s="19">
        <v>19188.7</v>
      </c>
      <c r="D13" s="20">
        <f>2143+18483</f>
        <v>20626</v>
      </c>
    </row>
    <row r="14" spans="1:5" ht="15.6" x14ac:dyDescent="0.3">
      <c r="B14" s="23" t="s">
        <v>12</v>
      </c>
      <c r="C14" s="24">
        <v>17102.400000000001</v>
      </c>
      <c r="D14" s="25">
        <f>16045+1851</f>
        <v>17896</v>
      </c>
    </row>
    <row r="15" spans="1:5" ht="15.6" x14ac:dyDescent="0.3">
      <c r="A15" s="35"/>
      <c r="B15" s="37" t="s">
        <v>13</v>
      </c>
      <c r="C15" s="19">
        <v>17955.46</v>
      </c>
      <c r="D15" s="38">
        <f>16856+2069</f>
        <v>18925</v>
      </c>
      <c r="E15" s="36"/>
    </row>
    <row r="16" spans="1:5" ht="15.6" x14ac:dyDescent="0.3">
      <c r="B16" s="23" t="s">
        <v>14</v>
      </c>
      <c r="C16" s="32">
        <v>22049.26</v>
      </c>
      <c r="D16" s="33">
        <f>21625+2684</f>
        <v>24309</v>
      </c>
    </row>
    <row r="17" spans="2:4" ht="15.6" x14ac:dyDescent="0.3">
      <c r="B17" s="18" t="s">
        <v>15</v>
      </c>
      <c r="C17" s="21">
        <v>22868.44</v>
      </c>
      <c r="D17" s="22">
        <f>23743+2635</f>
        <v>26378</v>
      </c>
    </row>
    <row r="18" spans="2:4" ht="16.2" thickBot="1" x14ac:dyDescent="0.35">
      <c r="B18" s="26" t="s">
        <v>16</v>
      </c>
      <c r="C18" s="27">
        <f>SUM(C6:C17)</f>
        <v>251575.49000000002</v>
      </c>
      <c r="D18" s="29">
        <f>SUM(D6:D17)</f>
        <v>275055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D18"/>
  <sheetViews>
    <sheetView workbookViewId="0">
      <selection activeCell="C24" sqref="C24"/>
    </sheetView>
  </sheetViews>
  <sheetFormatPr defaultRowHeight="14.4" x14ac:dyDescent="0.3"/>
  <cols>
    <col min="1" max="1" width="19.44140625" customWidth="1"/>
    <col min="2" max="2" width="24.33203125" customWidth="1"/>
    <col min="3" max="3" width="24.6640625" customWidth="1"/>
    <col min="4" max="4" width="26.44140625" bestFit="1" customWidth="1"/>
  </cols>
  <sheetData>
    <row r="3" spans="1:4" ht="15" thickBot="1" x14ac:dyDescent="0.35"/>
    <row r="4" spans="1:4" ht="21.6" thickBot="1" x14ac:dyDescent="0.35">
      <c r="B4" s="50" t="s">
        <v>19</v>
      </c>
      <c r="C4" s="51"/>
      <c r="D4" s="52"/>
    </row>
    <row r="5" spans="1:4" ht="18.600000000000001" thickTop="1" x14ac:dyDescent="0.35">
      <c r="A5" s="7"/>
      <c r="B5" s="15" t="s">
        <v>2</v>
      </c>
      <c r="C5" s="16" t="s">
        <v>18</v>
      </c>
      <c r="D5" s="17" t="s">
        <v>3</v>
      </c>
    </row>
    <row r="6" spans="1:4" ht="15.6" x14ac:dyDescent="0.3">
      <c r="B6" s="23" t="s">
        <v>4</v>
      </c>
      <c r="C6" s="24">
        <v>13207.72</v>
      </c>
      <c r="D6" s="25">
        <f>13724+1219</f>
        <v>14943</v>
      </c>
    </row>
    <row r="7" spans="1:4" ht="15.6" x14ac:dyDescent="0.3">
      <c r="B7" s="18" t="s">
        <v>5</v>
      </c>
      <c r="C7" s="19">
        <v>14964.8</v>
      </c>
      <c r="D7" s="20">
        <f>17173+1002</f>
        <v>18175</v>
      </c>
    </row>
    <row r="8" spans="1:4" ht="15.6" x14ac:dyDescent="0.3">
      <c r="B8" s="23" t="s">
        <v>6</v>
      </c>
      <c r="C8" s="24">
        <v>15371.15</v>
      </c>
      <c r="D8" s="25">
        <f>16379+1541</f>
        <v>17920</v>
      </c>
    </row>
    <row r="9" spans="1:4" ht="15.6" x14ac:dyDescent="0.3">
      <c r="B9" s="18" t="s">
        <v>7</v>
      </c>
      <c r="C9" s="19">
        <v>9857.91</v>
      </c>
      <c r="D9" s="20">
        <f>7336+1236</f>
        <v>8572</v>
      </c>
    </row>
    <row r="10" spans="1:4" ht="15.6" x14ac:dyDescent="0.3">
      <c r="B10" s="23" t="s">
        <v>8</v>
      </c>
      <c r="C10" s="24">
        <v>8970.7199999999993</v>
      </c>
      <c r="D10" s="25">
        <f>6593+1246</f>
        <v>7839</v>
      </c>
    </row>
    <row r="11" spans="1:4" ht="15.6" x14ac:dyDescent="0.3">
      <c r="B11" s="18" t="s">
        <v>9</v>
      </c>
      <c r="C11" s="19">
        <v>8106.91</v>
      </c>
      <c r="D11" s="20">
        <f>5844+996</f>
        <v>6840</v>
      </c>
    </row>
    <row r="12" spans="1:4" ht="15.6" x14ac:dyDescent="0.3">
      <c r="B12" s="23" t="s">
        <v>10</v>
      </c>
      <c r="C12" s="32">
        <v>8479.6200000000008</v>
      </c>
      <c r="D12" s="25">
        <f>6418+907</f>
        <v>7325</v>
      </c>
    </row>
    <row r="13" spans="1:4" ht="15.6" x14ac:dyDescent="0.3">
      <c r="B13" s="18" t="s">
        <v>11</v>
      </c>
      <c r="C13" s="19">
        <v>9228.69</v>
      </c>
      <c r="D13" s="20">
        <f>7380+1179</f>
        <v>8559</v>
      </c>
    </row>
    <row r="14" spans="1:4" ht="15.6" x14ac:dyDescent="0.3">
      <c r="B14" s="23" t="s">
        <v>12</v>
      </c>
      <c r="C14" s="24">
        <v>8975.64</v>
      </c>
      <c r="D14" s="25">
        <f>7069+964</f>
        <v>8033</v>
      </c>
    </row>
    <row r="15" spans="1:4" ht="15.6" x14ac:dyDescent="0.3">
      <c r="A15" s="35"/>
      <c r="B15" s="37" t="s">
        <v>13</v>
      </c>
      <c r="C15" s="19">
        <v>8250.19</v>
      </c>
      <c r="D15" s="20">
        <f>6832+952</f>
        <v>7784</v>
      </c>
    </row>
    <row r="16" spans="1:4" ht="15.6" x14ac:dyDescent="0.3">
      <c r="B16" s="23" t="s">
        <v>14</v>
      </c>
      <c r="C16" s="32">
        <v>4406.03</v>
      </c>
      <c r="D16" s="33">
        <f>3951+469</f>
        <v>4420</v>
      </c>
    </row>
    <row r="17" spans="2:4" ht="15.6" x14ac:dyDescent="0.3">
      <c r="B17" s="18" t="s">
        <v>15</v>
      </c>
      <c r="C17" s="21">
        <v>8094.25</v>
      </c>
      <c r="D17" s="22">
        <f>9456+813</f>
        <v>10269</v>
      </c>
    </row>
    <row r="18" spans="2:4" ht="16.2" thickBot="1" x14ac:dyDescent="0.35">
      <c r="B18" s="26" t="s">
        <v>16</v>
      </c>
      <c r="C18" s="27">
        <f>SUM(C6:C17)</f>
        <v>117913.63</v>
      </c>
      <c r="D18" s="29">
        <f>SUM(D6:D17)</f>
        <v>120679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2025-06-10T00:32:50Z</dcterms:modified>
</cp:coreProperties>
</file>