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e\Desktop\LABCEE_Valentina\CONTAS-NATALIA\ALTA\"/>
    </mc:Choice>
  </mc:AlternateContent>
  <bookViews>
    <workbookView xWindow="0" yWindow="0" windowWidth="23040" windowHeight="9252" firstSheet="6" activeTab="13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52511"/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D7" i="15" l="1"/>
  <c r="D6" i="15"/>
  <c r="D14" i="15"/>
  <c r="D13" i="15"/>
  <c r="D12" i="15"/>
  <c r="D11" i="15"/>
  <c r="D8" i="15"/>
  <c r="D9" i="15"/>
  <c r="D10" i="15"/>
  <c r="C18" i="15"/>
  <c r="D25" i="1"/>
  <c r="C25" i="1"/>
  <c r="D17" i="14"/>
  <c r="D16" i="14"/>
  <c r="D15" i="14"/>
  <c r="D14" i="14"/>
  <c r="D8" i="14"/>
  <c r="D9" i="14"/>
  <c r="D10" i="14"/>
  <c r="D11" i="14"/>
  <c r="D12" i="14"/>
  <c r="D13" i="14"/>
  <c r="D7" i="14"/>
  <c r="D6" i="14"/>
  <c r="C18" i="14"/>
  <c r="D18" i="15" l="1"/>
  <c r="D18" i="14"/>
  <c r="C24" i="1"/>
  <c r="D17" i="13"/>
  <c r="C18" i="13"/>
  <c r="D16" i="13"/>
  <c r="D15" i="13"/>
  <c r="D14" i="13"/>
  <c r="D13" i="13"/>
  <c r="D12" i="13" l="1"/>
  <c r="D11" i="13"/>
  <c r="D10" i="13"/>
  <c r="D9" i="13"/>
  <c r="D8" i="13"/>
  <c r="D7" i="13"/>
  <c r="D6" i="13"/>
  <c r="D18" i="13" l="1"/>
  <c r="D24" i="1" s="1"/>
  <c r="D15" i="12"/>
  <c r="D16" i="12"/>
  <c r="D17" i="12"/>
  <c r="D14" i="12"/>
  <c r="D13" i="12"/>
  <c r="D12" i="12"/>
  <c r="D11" i="12"/>
  <c r="D10" i="12"/>
  <c r="D9" i="12"/>
  <c r="D8" i="12"/>
  <c r="D7" i="12"/>
  <c r="D6" i="12"/>
  <c r="C18" i="12"/>
  <c r="C23" i="1" s="1"/>
  <c r="D17" i="11"/>
  <c r="D16" i="11"/>
  <c r="D15" i="11"/>
  <c r="D14" i="11"/>
  <c r="D13" i="11"/>
  <c r="D12" i="11"/>
  <c r="D11" i="11"/>
  <c r="D10" i="11"/>
  <c r="D18" i="12" l="1"/>
  <c r="D23" i="1" s="1"/>
  <c r="D9" i="11" l="1"/>
  <c r="D7" i="11" l="1"/>
  <c r="D8" i="11"/>
  <c r="D17" i="10"/>
  <c r="D6" i="11"/>
  <c r="C18" i="11"/>
  <c r="C22" i="1" s="1"/>
  <c r="D15" i="10"/>
  <c r="D16" i="10"/>
  <c r="D14" i="10"/>
  <c r="D18" i="11" l="1"/>
  <c r="D22" i="1" s="1"/>
  <c r="D13" i="10"/>
  <c r="D12" i="10"/>
  <c r="C18" i="2"/>
  <c r="D7" i="10"/>
  <c r="D6" i="10"/>
  <c r="D17" i="9"/>
  <c r="D18" i="9" s="1"/>
  <c r="D20" i="1" s="1"/>
  <c r="C18" i="10"/>
  <c r="C21" i="1" s="1"/>
  <c r="C18" i="9"/>
  <c r="C20" i="1" s="1"/>
  <c r="D18" i="10" l="1"/>
  <c r="D21" i="1" s="1"/>
  <c r="C14" i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2"/>
  <c r="D14" i="1" s="1"/>
  <c r="D18" i="8" l="1"/>
  <c r="D19" i="1" s="1"/>
  <c r="C18" i="8"/>
  <c r="C19" i="1" s="1"/>
  <c r="D18" i="7" l="1"/>
  <c r="D18" i="1" s="1"/>
  <c r="C18" i="7" l="1"/>
  <c r="C18" i="1" s="1"/>
</calcChain>
</file>

<file path=xl/sharedStrings.xml><?xml version="1.0" encoding="utf-8"?>
<sst xmlns="http://schemas.openxmlformats.org/spreadsheetml/2006/main" count="231" uniqueCount="22">
  <si>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</si>
  <si>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</si>
  <si>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</si>
  <si>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</si>
  <si>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</si>
  <si>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</si>
  <si>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</si>
  <si>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</si>
  <si>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</si>
  <si>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</si>
  <si>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</si>
  <si>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</si>
  <si>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</si>
  <si>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</si>
  <si>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</si>
  <si>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</si>
  <si>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</si>
  <si>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</si>
  <si>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</si>
  <si>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CPAG - AMILCAR GIGANTE</t>
  </si>
  <si>
    <t>14,157.90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</si>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</sst>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_ ;[Red]\-#,##0.00\ 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7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6" fontId="7" fillId="3" borderId="10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166" fontId="7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19662915923924E-2"/>
          <c:y val="6.4235701324757311E-2"/>
          <c:w val="0.95362830610162963"/>
          <c:h val="0.8180754973765256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2907165094137921E-2"/>
                  <c:y val="6.1399569970200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74605128308887E-2"/>
                  <c:y val="4.6973886569498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462764124181448E-2"/>
                  <c:y val="7.576016876390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342588910392936E-2"/>
                  <c:y val="6.6697651117974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175743592832378E-2"/>
                  <c:y val="8.561294920780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6C-44A1-B778-B45B0767513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94402761944321E-2"/>
                  <c:y val="5.7272296860000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579852750434835E-2"/>
                  <c:y val="-3.4918253769214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6C-44A1-B778-B45B0767513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435492451080413E-3"/>
                  <c:y val="-2.85424903372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001737513603887E-2"/>
                  <c:y val="0.15103528936653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460180868775302E-2"/>
                  <c:y val="5.3957721727200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730835280124171E-2"/>
                  <c:y val="4.27574923287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431-487D-A1DE-8A7EBF7C18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7856713248992274E-3"/>
                  <c:y val="3.8997723036266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058062329900212E-2"/>
                  <c:y val="-1.47299021469897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31-487D-A1DE-8A7EBF7C18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14222.14</c:v>
                </c:pt>
                <c:pt idx="1">
                  <c:v>14222.14</c:v>
                </c:pt>
                <c:pt idx="2">
                  <c:v>15063.95</c:v>
                </c:pt>
                <c:pt idx="3">
                  <c:v>14982.87</c:v>
                </c:pt>
                <c:pt idx="4">
                  <c:v>16233.16</c:v>
                </c:pt>
                <c:pt idx="5">
                  <c:v>14439.23</c:v>
                </c:pt>
                <c:pt idx="6">
                  <c:v>15129.52</c:v>
                </c:pt>
                <c:pt idx="7">
                  <c:v>15693.23</c:v>
                </c:pt>
                <c:pt idx="8">
                  <c:v>22512.21</c:v>
                </c:pt>
                <c:pt idx="9">
                  <c:v>17632.27</c:v>
                </c:pt>
                <c:pt idx="10">
                  <c:v>15266.57</c:v>
                </c:pt>
                <c:pt idx="11">
                  <c:v>16332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07D-454C-A8B7-9BE7899D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709504"/>
        <c:axId val="40712137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948059030992805E-3"/>
                  <c:y val="-7.35518750660591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50-4DAE-B30C-4C1584A453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16019676997766E-3"/>
                  <c:y val="-3.6775937533029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50-4DAE-B30C-4C1584A453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14102530113027E-2"/>
                  <c:y val="-1.4949563394332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43-4A97-BE3F-2BE777C56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427211750046392E-2"/>
                  <c:y val="-7.24862416005351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02-436E-89A2-0DA1EC1C9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385997958397034E-2"/>
                  <c:y val="-2.2333415917510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537996098295781E-2"/>
                  <c:y val="-5.5362648629510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50-4DAE-B30C-4C1584A453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52834898297011E-2"/>
                  <c:y val="-2.188631602113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43-4A97-BE3F-2BE777C56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2039314061446094E-2"/>
                  <c:y val="-2.6420001917800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50-4DAE-B30C-4C1584A453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64567715113045E-2"/>
                  <c:y val="-1.8328316458390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181804889958346E-2"/>
                  <c:y val="-5.9657184005546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43-4A97-BE3F-2BE777C563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82125357537555E-2"/>
                  <c:y val="-3.2911709276251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02-436E-89A2-0DA1EC1C9C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213422971635382E-2"/>
                  <c:y val="-1.8520787031365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07D-454C-A8B7-9BE7899D89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19395</c:v>
                </c:pt>
                <c:pt idx="1">
                  <c:v>19395</c:v>
                </c:pt>
                <c:pt idx="2">
                  <c:v>21407</c:v>
                </c:pt>
                <c:pt idx="3">
                  <c:v>21335</c:v>
                </c:pt>
                <c:pt idx="4">
                  <c:v>21827</c:v>
                </c:pt>
                <c:pt idx="5">
                  <c:v>18201</c:v>
                </c:pt>
                <c:pt idx="6">
                  <c:v>19592</c:v>
                </c:pt>
                <c:pt idx="7">
                  <c:v>21076</c:v>
                </c:pt>
                <c:pt idx="8">
                  <c:v>28028</c:v>
                </c:pt>
                <c:pt idx="9">
                  <c:v>22355</c:v>
                </c:pt>
                <c:pt idx="10">
                  <c:v>17683</c:v>
                </c:pt>
                <c:pt idx="11">
                  <c:v>18787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107D-454C-A8B7-9BE7899D8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53352"/>
        <c:axId val="176051008"/>
      </c:lineChart>
      <c:dateAx>
        <c:axId val="4087095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407121376"/>
        <c:crosses val="autoZero"/>
        <c:auto val="1"/>
        <c:lblOffset val="100"/>
        <c:baseTimeUnit val="months"/>
      </c:dateAx>
      <c:valAx>
        <c:axId val="407121376"/>
        <c:scaling>
          <c:orientation val="minMax"/>
          <c:max val="32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408709504"/>
        <c:crosses val="autoZero"/>
        <c:crossBetween val="between"/>
        <c:majorUnit val="5000"/>
      </c:valAx>
      <c:valAx>
        <c:axId val="17605100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76353352"/>
        <c:crosses val="max"/>
        <c:crossBetween val="between"/>
      </c:valAx>
      <c:dateAx>
        <c:axId val="1763533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6051008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r"/>
      <c:layout>
        <c:manualLayout>
          <c:xMode val="edge"/>
          <c:yMode val="edge"/>
          <c:x val="2.232387731747023E-2"/>
          <c:y val="4.1176229236125454E-2"/>
          <c:w val="0.22831217012789781"/>
          <c:h val="0.124958780574874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88101487314091E-2"/>
          <c:y val="6.9934575251264328E-2"/>
          <c:w val="0.95471091113610851"/>
          <c:h val="0.820156802980272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465319960503683E-2"/>
                  <c:y val="-4.479127004675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098103402227459E-2"/>
                  <c:y val="-5.098387121339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847920869395496E-2"/>
                  <c:y val="2.5860043725797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59634121684616E-2"/>
                  <c:y val="-3.7884626123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033383223791252E-2"/>
                  <c:y val="3.151247421695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586520473250087E-2"/>
                  <c:y val="-4.1610695664976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212988872258746E-2"/>
                  <c:y val="3.832335733193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69542127881188E-2"/>
                  <c:y val="-4.655721226336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39946226233916E-2"/>
                  <c:y val="6.1768953521957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548057525867146E-2"/>
                  <c:y val="2.834128603303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966898765753456E-2"/>
                  <c:y val="6.0140962983075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D9-4BF7-9F6E-4ECD8ACDBC8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8291409227122666E-2"/>
                  <c:y val="-3.6610365677211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127480965705838E-2"/>
                  <c:y val="2.9712634957032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D9-4BF7-9F6E-4ECD8ACDBC8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0059692648262863E-2"/>
                  <c:y val="-3.8138970539707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0D9-4BF7-9F6E-4ECD8ACDBC8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7851239669421503E-2"/>
                  <c:y val="5.161330208456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0D9-4BF7-9F6E-4ECD8ACDBC8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212854490749631E-2"/>
                  <c:y val="3.426113601828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2B-40FE-9DD3-896925EA8CAE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8780487804879306E-3"/>
                  <c:y val="4.784688995215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1B-4083-8C14-F9ADCFE4D658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2877469558980131E-3"/>
                  <c:y val="-1.934235976789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81-41EE-AEF3-74EF19A208B0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HISTORICO!$C$7:$C$25</c:f>
              <c:numCache>
                <c:formatCode>"R$"\ #,##0.00</c:formatCode>
                <c:ptCount val="19"/>
                <c:pt idx="0">
                  <c:v>9748.1200000000008</c:v>
                </c:pt>
                <c:pt idx="1">
                  <c:v>18364.79</c:v>
                </c:pt>
                <c:pt idx="2">
                  <c:v>26822.86</c:v>
                </c:pt>
                <c:pt idx="3">
                  <c:v>82605.179999999993</c:v>
                </c:pt>
                <c:pt idx="4">
                  <c:v>83775.7</c:v>
                </c:pt>
                <c:pt idx="5">
                  <c:v>85231.23</c:v>
                </c:pt>
                <c:pt idx="6">
                  <c:v>106028.65</c:v>
                </c:pt>
                <c:pt idx="7">
                  <c:v>140453.56</c:v>
                </c:pt>
                <c:pt idx="8">
                  <c:v>121239.5</c:v>
                </c:pt>
                <c:pt idx="9">
                  <c:v>122885.06999999999</c:v>
                </c:pt>
                <c:pt idx="10">
                  <c:v>217787.17</c:v>
                </c:pt>
                <c:pt idx="11">
                  <c:v>253172.39</c:v>
                </c:pt>
                <c:pt idx="12">
                  <c:v>206007.08000000002</c:v>
                </c:pt>
                <c:pt idx="13">
                  <c:v>262426.15000000002</c:v>
                </c:pt>
                <c:pt idx="14">
                  <c:v>203094.1</c:v>
                </c:pt>
                <c:pt idx="15">
                  <c:v>148367.63999999998</c:v>
                </c:pt>
                <c:pt idx="16">
                  <c:v>135157.93</c:v>
                </c:pt>
                <c:pt idx="17">
                  <c:v>222529.10999999996</c:v>
                </c:pt>
                <c:pt idx="18">
                  <c:v>194310.66000000003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227-4243-83B0-11F5086C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25408"/>
        <c:axId val="405491176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3449277878149948E-2"/>
                  <c:y val="6.44745325596377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274930933162282E-2"/>
                  <c:y val="1.2894906511927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27-4243-83B0-11F5086CF6A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2553648856348908E-2"/>
                  <c:y val="-1.934235976789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1B-4083-8C14-F9ADCFE4D6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HISTORICO!$D$7:$D$25</c:f>
              <c:numCache>
                <c:formatCode>#,##0</c:formatCode>
                <c:ptCount val="19"/>
                <c:pt idx="0">
                  <c:v>7237</c:v>
                </c:pt>
                <c:pt idx="1">
                  <c:v>14649</c:v>
                </c:pt>
                <c:pt idx="2">
                  <c:v>55508</c:v>
                </c:pt>
                <c:pt idx="3">
                  <c:v>233865</c:v>
                </c:pt>
                <c:pt idx="4">
                  <c:v>241863</c:v>
                </c:pt>
                <c:pt idx="5">
                  <c:v>249617</c:v>
                </c:pt>
                <c:pt idx="6">
                  <c:v>280468</c:v>
                </c:pt>
                <c:pt idx="7">
                  <c:v>357650</c:v>
                </c:pt>
                <c:pt idx="8">
                  <c:v>353387</c:v>
                </c:pt>
                <c:pt idx="9">
                  <c:v>355159</c:v>
                </c:pt>
                <c:pt idx="10">
                  <c:v>364932</c:v>
                </c:pt>
                <c:pt idx="11">
                  <c:v>388071</c:v>
                </c:pt>
                <c:pt idx="12">
                  <c:v>348460</c:v>
                </c:pt>
                <c:pt idx="13">
                  <c:v>341851</c:v>
                </c:pt>
                <c:pt idx="14">
                  <c:v>261798</c:v>
                </c:pt>
                <c:pt idx="15">
                  <c:v>181251</c:v>
                </c:pt>
                <c:pt idx="16">
                  <c:v>157284</c:v>
                </c:pt>
                <c:pt idx="17">
                  <c:v>258166</c:v>
                </c:pt>
                <c:pt idx="18">
                  <c:v>259326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1227-4243-83B0-11F5086C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27576"/>
        <c:axId val="178980936"/>
      </c:lineChart>
      <c:catAx>
        <c:axId val="17802540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anose="020B0602020104020603" pitchFamily="34" charset="0"/>
              </a:defRPr>
            </a:pPr>
            <a:endParaRPr lang="pt-BR"/>
          </a:p>
        </c:txPr>
        <c:crossAx val="405491176"/>
        <c:crosses val="autoZero"/>
        <c:auto val="1"/>
        <c:lblAlgn val="ctr"/>
        <c:lblOffset val="200"/>
        <c:noMultiLvlLbl val="0"/>
      </c:catAx>
      <c:valAx>
        <c:axId val="405491176"/>
        <c:scaling>
          <c:orientation val="minMax"/>
          <c:max val="40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78025408"/>
        <c:crosses val="autoZero"/>
        <c:crossBetween val="between"/>
        <c:majorUnit val="30000"/>
      </c:valAx>
      <c:valAx>
        <c:axId val="17898093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405527576"/>
        <c:crosses val="max"/>
        <c:crossBetween val="between"/>
      </c:valAx>
      <c:catAx>
        <c:axId val="4055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980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4812198047284035E-2"/>
          <c:y val="7.5561613792473212E-2"/>
          <c:w val="0.24060337868394469"/>
          <c:h val="8.03090812893654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8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32805</xdr:rowOff>
    </xdr:from>
    <xdr:to>
      <xdr:col>15</xdr:col>
      <xdr:colOff>457200</xdr:colOff>
      <xdr:row>22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2</xdr:row>
      <xdr:rowOff>114300</xdr:rowOff>
    </xdr:from>
    <xdr:to>
      <xdr:col>17</xdr:col>
      <xdr:colOff>22860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A5" s="3"/>
      <c r="B5" s="29" t="s">
        <v>2</v>
      </c>
      <c r="C5" s="30" t="s">
        <v>18</v>
      </c>
      <c r="D5" s="31" t="s">
        <v>3</v>
      </c>
    </row>
    <row r="6" spans="1:6" ht="15.6" x14ac:dyDescent="0.3">
      <c r="B6" s="10" t="s">
        <v>4</v>
      </c>
      <c r="C6" s="17">
        <v>10599.99</v>
      </c>
      <c r="D6" s="18">
        <v>27781</v>
      </c>
    </row>
    <row r="7" spans="1:6" ht="15.6" x14ac:dyDescent="0.3">
      <c r="B7" s="5" t="s">
        <v>5</v>
      </c>
      <c r="C7" s="6">
        <v>11426.28</v>
      </c>
      <c r="D7" s="7">
        <v>30386</v>
      </c>
    </row>
    <row r="8" spans="1:6" ht="15.6" x14ac:dyDescent="0.3">
      <c r="B8" s="10" t="s">
        <v>6</v>
      </c>
      <c r="C8" s="17">
        <v>12814.47</v>
      </c>
      <c r="D8" s="18">
        <v>33255</v>
      </c>
    </row>
    <row r="9" spans="1:6" ht="15.6" x14ac:dyDescent="0.3">
      <c r="B9" s="5" t="s">
        <v>7</v>
      </c>
      <c r="C9" s="6">
        <v>12929.2</v>
      </c>
      <c r="D9" s="7">
        <v>30794</v>
      </c>
    </row>
    <row r="10" spans="1:6" ht="15.6" x14ac:dyDescent="0.3">
      <c r="B10" s="10" t="s">
        <v>8</v>
      </c>
      <c r="C10" s="17">
        <v>9301.4</v>
      </c>
      <c r="D10" s="18">
        <v>23759</v>
      </c>
    </row>
    <row r="11" spans="1:6" ht="15.6" x14ac:dyDescent="0.3">
      <c r="B11" s="5" t="s">
        <v>9</v>
      </c>
      <c r="C11" s="6">
        <v>9833.1200000000008</v>
      </c>
      <c r="D11" s="7">
        <v>25120</v>
      </c>
    </row>
    <row r="12" spans="1:6" ht="15.6" x14ac:dyDescent="0.3">
      <c r="B12" s="10" t="s">
        <v>10</v>
      </c>
      <c r="C12" s="17">
        <v>12525.37</v>
      </c>
      <c r="D12" s="18">
        <v>32496</v>
      </c>
    </row>
    <row r="13" spans="1:6" ht="15.6" x14ac:dyDescent="0.3">
      <c r="B13" s="5" t="s">
        <v>11</v>
      </c>
      <c r="C13" s="6">
        <v>14226.1</v>
      </c>
      <c r="D13" s="7">
        <v>38733</v>
      </c>
    </row>
    <row r="14" spans="1:6" ht="15.6" x14ac:dyDescent="0.3">
      <c r="B14" s="10" t="s">
        <v>12</v>
      </c>
      <c r="C14" s="17">
        <v>11886.88</v>
      </c>
      <c r="D14" s="18">
        <v>30101</v>
      </c>
    </row>
    <row r="15" spans="1:6" ht="15.6" x14ac:dyDescent="0.3">
      <c r="B15" s="5" t="s">
        <v>13</v>
      </c>
      <c r="C15" s="8">
        <v>9687.32</v>
      </c>
      <c r="D15" s="9">
        <v>24696</v>
      </c>
    </row>
    <row r="16" spans="1:6" ht="15.6" x14ac:dyDescent="0.3">
      <c r="B16" s="10" t="s">
        <v>14</v>
      </c>
      <c r="C16" s="11">
        <v>10997.33</v>
      </c>
      <c r="D16" s="12">
        <v>27769</v>
      </c>
    </row>
    <row r="17" spans="2:4" ht="15.6" x14ac:dyDescent="0.3">
      <c r="B17" s="5" t="s">
        <v>15</v>
      </c>
      <c r="C17" s="8">
        <v>14226.1</v>
      </c>
      <c r="D17" s="9">
        <v>32760</v>
      </c>
    </row>
    <row r="18" spans="2:4" ht="16.2" thickBot="1" x14ac:dyDescent="0.35">
      <c r="B18" s="19" t="s">
        <v>16</v>
      </c>
      <c r="C18" s="20">
        <f>SUM(C6:C17)</f>
        <v>140453.56</v>
      </c>
      <c r="D18" s="21">
        <f>SUM(D6:D17)</f>
        <v>357650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A5" s="3"/>
      <c r="B5" s="29" t="s">
        <v>2</v>
      </c>
      <c r="C5" s="30" t="s">
        <v>18</v>
      </c>
      <c r="D5" s="31" t="s">
        <v>3</v>
      </c>
    </row>
    <row r="6" spans="1:6" ht="15.6" x14ac:dyDescent="0.3">
      <c r="B6" s="10" t="s">
        <v>4</v>
      </c>
      <c r="C6" s="17">
        <v>15535.05</v>
      </c>
      <c r="D6" s="18">
        <v>33368</v>
      </c>
    </row>
    <row r="7" spans="1:6" ht="15.6" x14ac:dyDescent="0.3">
      <c r="B7" s="5" t="s">
        <v>5</v>
      </c>
      <c r="C7" s="6">
        <v>11131.12</v>
      </c>
      <c r="D7" s="7">
        <v>30148</v>
      </c>
    </row>
    <row r="8" spans="1:6" ht="15.6" x14ac:dyDescent="0.3">
      <c r="B8" s="10" t="s">
        <v>6</v>
      </c>
      <c r="C8" s="17">
        <v>9488.36</v>
      </c>
      <c r="D8" s="18">
        <v>29399</v>
      </c>
    </row>
    <row r="9" spans="1:6" ht="15.6" x14ac:dyDescent="0.3">
      <c r="B9" s="5" t="s">
        <v>7</v>
      </c>
      <c r="C9" s="6">
        <v>8320.2199999999993</v>
      </c>
      <c r="D9" s="7">
        <v>25925</v>
      </c>
    </row>
    <row r="10" spans="1:6" ht="15.6" x14ac:dyDescent="0.3">
      <c r="B10" s="10" t="s">
        <v>8</v>
      </c>
      <c r="C10" s="17">
        <v>7951.25</v>
      </c>
      <c r="D10" s="18">
        <v>24086</v>
      </c>
    </row>
    <row r="11" spans="1:6" ht="15.6" x14ac:dyDescent="0.3">
      <c r="B11" s="5" t="s">
        <v>9</v>
      </c>
      <c r="C11" s="6">
        <v>7755.23</v>
      </c>
      <c r="D11" s="7">
        <v>23941</v>
      </c>
    </row>
    <row r="12" spans="1:6" ht="15.6" x14ac:dyDescent="0.3">
      <c r="B12" s="10" t="s">
        <v>10</v>
      </c>
      <c r="C12" s="17">
        <v>8782.2999999999993</v>
      </c>
      <c r="D12" s="18">
        <v>27952</v>
      </c>
    </row>
    <row r="13" spans="1:6" ht="15.6" x14ac:dyDescent="0.3">
      <c r="B13" s="5" t="s">
        <v>11</v>
      </c>
      <c r="C13" s="6">
        <v>11913.69</v>
      </c>
      <c r="D13" s="7">
        <v>37744</v>
      </c>
    </row>
    <row r="14" spans="1:6" ht="15.6" x14ac:dyDescent="0.3">
      <c r="B14" s="10" t="s">
        <v>12</v>
      </c>
      <c r="C14" s="17">
        <v>12168.16</v>
      </c>
      <c r="D14" s="18">
        <v>40027</v>
      </c>
    </row>
    <row r="15" spans="1:6" ht="15.6" x14ac:dyDescent="0.3">
      <c r="B15" s="5" t="s">
        <v>13</v>
      </c>
      <c r="C15" s="8">
        <v>9233.86</v>
      </c>
      <c r="D15" s="9">
        <v>28506</v>
      </c>
    </row>
    <row r="16" spans="1:6" ht="15.6" x14ac:dyDescent="0.3">
      <c r="B16" s="10" t="s">
        <v>14</v>
      </c>
      <c r="C16" s="11">
        <v>9083.4699999999993</v>
      </c>
      <c r="D16" s="12">
        <v>26345</v>
      </c>
    </row>
    <row r="17" spans="2:4" ht="15.6" x14ac:dyDescent="0.3">
      <c r="B17" s="5" t="s">
        <v>15</v>
      </c>
      <c r="C17" s="8">
        <v>9876.7900000000009</v>
      </c>
      <c r="D17" s="9">
        <v>25946</v>
      </c>
    </row>
    <row r="18" spans="2:4" ht="16.2" thickBot="1" x14ac:dyDescent="0.35">
      <c r="B18" s="19" t="s">
        <v>16</v>
      </c>
      <c r="C18" s="20">
        <f>SUM(C6:C17)</f>
        <v>121239.5</v>
      </c>
      <c r="D18" s="21">
        <f>SUM(D6:D17)</f>
        <v>353387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A5" s="3"/>
      <c r="B5" s="29" t="s">
        <v>2</v>
      </c>
      <c r="C5" s="30" t="s">
        <v>18</v>
      </c>
      <c r="D5" s="31" t="s">
        <v>3</v>
      </c>
    </row>
    <row r="6" spans="1:6" ht="15.6" x14ac:dyDescent="0.3">
      <c r="B6" s="10" t="s">
        <v>4</v>
      </c>
      <c r="C6" s="17">
        <v>10456.459999999999</v>
      </c>
      <c r="D6" s="18">
        <v>29654</v>
      </c>
    </row>
    <row r="7" spans="1:6" ht="15.6" x14ac:dyDescent="0.3">
      <c r="B7" s="5" t="s">
        <v>5</v>
      </c>
      <c r="C7" s="6">
        <v>12628.18</v>
      </c>
      <c r="D7" s="7">
        <v>35813</v>
      </c>
    </row>
    <row r="8" spans="1:6" ht="15.6" x14ac:dyDescent="0.3">
      <c r="B8" s="10" t="s">
        <v>6</v>
      </c>
      <c r="C8" s="17">
        <v>10006.36</v>
      </c>
      <c r="D8" s="18">
        <v>31656</v>
      </c>
    </row>
    <row r="9" spans="1:6" ht="15.6" x14ac:dyDescent="0.3">
      <c r="B9" s="5" t="s">
        <v>7</v>
      </c>
      <c r="C9" s="6">
        <v>9652.48</v>
      </c>
      <c r="D9" s="7">
        <v>25719</v>
      </c>
    </row>
    <row r="10" spans="1:6" ht="15.6" x14ac:dyDescent="0.3">
      <c r="B10" s="10" t="s">
        <v>8</v>
      </c>
      <c r="C10" s="17">
        <v>9314.2199999999993</v>
      </c>
      <c r="D10" s="18">
        <v>25307</v>
      </c>
    </row>
    <row r="11" spans="1:6" ht="15.6" x14ac:dyDescent="0.3">
      <c r="B11" s="5" t="s">
        <v>9</v>
      </c>
      <c r="C11" s="6">
        <v>10529.68</v>
      </c>
      <c r="D11" s="7">
        <v>30267</v>
      </c>
    </row>
    <row r="12" spans="1:6" ht="15.6" x14ac:dyDescent="0.3">
      <c r="B12" s="10" t="s">
        <v>10</v>
      </c>
      <c r="C12" s="17">
        <v>10782.46</v>
      </c>
      <c r="D12" s="18">
        <v>32657</v>
      </c>
    </row>
    <row r="13" spans="1:6" ht="15.6" x14ac:dyDescent="0.3">
      <c r="B13" s="5" t="s">
        <v>11</v>
      </c>
      <c r="C13" s="6">
        <v>12114.35</v>
      </c>
      <c r="D13" s="7">
        <v>34823</v>
      </c>
    </row>
    <row r="14" spans="1:6" ht="15.6" x14ac:dyDescent="0.3">
      <c r="B14" s="10" t="s">
        <v>12</v>
      </c>
      <c r="C14" s="17">
        <v>10493.06</v>
      </c>
      <c r="D14" s="18">
        <v>31722</v>
      </c>
    </row>
    <row r="15" spans="1:6" ht="15.6" x14ac:dyDescent="0.3">
      <c r="B15" s="5" t="s">
        <v>13</v>
      </c>
      <c r="C15" s="8">
        <v>8869.93</v>
      </c>
      <c r="D15" s="9">
        <v>25122</v>
      </c>
    </row>
    <row r="16" spans="1:6" ht="15.6" x14ac:dyDescent="0.3">
      <c r="B16" s="10" t="s">
        <v>14</v>
      </c>
      <c r="C16" s="11">
        <v>9131.4500000000007</v>
      </c>
      <c r="D16" s="12">
        <v>26608</v>
      </c>
    </row>
    <row r="17" spans="2:4" ht="15.6" x14ac:dyDescent="0.3">
      <c r="B17" s="5" t="s">
        <v>15</v>
      </c>
      <c r="C17" s="8">
        <v>8906.44</v>
      </c>
      <c r="D17" s="9">
        <v>25811</v>
      </c>
    </row>
    <row r="18" spans="2:4" ht="16.2" thickBot="1" x14ac:dyDescent="0.35">
      <c r="B18" s="19" t="s">
        <v>16</v>
      </c>
      <c r="C18" s="20">
        <f>SUM(C6:C17)</f>
        <v>122885.06999999999</v>
      </c>
      <c r="D18" s="21">
        <f>SUM(D6:D17)</f>
        <v>355159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A5" s="3"/>
      <c r="B5" s="29" t="s">
        <v>2</v>
      </c>
      <c r="C5" s="30" t="s">
        <v>18</v>
      </c>
      <c r="D5" s="31" t="s">
        <v>3</v>
      </c>
    </row>
    <row r="6" spans="1:6" ht="15.6" x14ac:dyDescent="0.3">
      <c r="B6" s="10" t="s">
        <v>4</v>
      </c>
      <c r="C6" s="17">
        <v>12602.79</v>
      </c>
      <c r="D6" s="18">
        <v>30512</v>
      </c>
    </row>
    <row r="7" spans="1:6" ht="15.6" x14ac:dyDescent="0.3">
      <c r="B7" s="5" t="s">
        <v>5</v>
      </c>
      <c r="C7" s="6">
        <v>15697.24</v>
      </c>
      <c r="D7" s="7">
        <v>34335</v>
      </c>
    </row>
    <row r="8" spans="1:6" ht="15.6" x14ac:dyDescent="0.3">
      <c r="B8" s="10" t="s">
        <v>6</v>
      </c>
      <c r="C8" s="17">
        <v>15823.23</v>
      </c>
      <c r="D8" s="18">
        <v>32804</v>
      </c>
    </row>
    <row r="9" spans="1:6" ht="15.6" x14ac:dyDescent="0.3">
      <c r="B9" s="5" t="s">
        <v>7</v>
      </c>
      <c r="C9" s="6">
        <v>23171.5</v>
      </c>
      <c r="D9" s="7">
        <v>36945</v>
      </c>
    </row>
    <row r="10" spans="1:6" ht="15.6" x14ac:dyDescent="0.3">
      <c r="B10" s="10" t="s">
        <v>8</v>
      </c>
      <c r="C10" s="17">
        <v>19147.02</v>
      </c>
      <c r="D10" s="18">
        <v>30365</v>
      </c>
    </row>
    <row r="11" spans="1:6" ht="15.6" x14ac:dyDescent="0.3">
      <c r="B11" s="5" t="s">
        <v>9</v>
      </c>
      <c r="C11" s="6">
        <v>18247.78</v>
      </c>
      <c r="D11" s="7">
        <v>27905</v>
      </c>
    </row>
    <row r="12" spans="1:6" ht="15.6" x14ac:dyDescent="0.3">
      <c r="B12" s="10" t="s">
        <v>10</v>
      </c>
      <c r="C12" s="17">
        <v>21510.54</v>
      </c>
      <c r="D12" s="18">
        <v>33471</v>
      </c>
    </row>
    <row r="13" spans="1:6" ht="15.6" x14ac:dyDescent="0.3">
      <c r="B13" s="5" t="s">
        <v>11</v>
      </c>
      <c r="C13" s="6">
        <v>23065.25</v>
      </c>
      <c r="D13" s="7">
        <v>35355</v>
      </c>
    </row>
    <row r="14" spans="1:6" ht="15.6" x14ac:dyDescent="0.3">
      <c r="B14" s="10" t="s">
        <v>12</v>
      </c>
      <c r="C14" s="17">
        <v>16610.03</v>
      </c>
      <c r="D14" s="18">
        <v>25143</v>
      </c>
    </row>
    <row r="15" spans="1:6" ht="15.6" x14ac:dyDescent="0.3">
      <c r="B15" s="5" t="s">
        <v>13</v>
      </c>
      <c r="C15" s="8">
        <v>15485.69</v>
      </c>
      <c r="D15" s="9">
        <v>25365</v>
      </c>
    </row>
    <row r="16" spans="1:6" ht="15.6" x14ac:dyDescent="0.3">
      <c r="B16" s="10" t="s">
        <v>14</v>
      </c>
      <c r="C16" s="11">
        <v>18345.310000000001</v>
      </c>
      <c r="D16" s="12">
        <v>27257</v>
      </c>
    </row>
    <row r="17" spans="2:4" ht="15.6" x14ac:dyDescent="0.3">
      <c r="B17" s="5" t="s">
        <v>15</v>
      </c>
      <c r="C17" s="8">
        <v>18080.79</v>
      </c>
      <c r="D17" s="9">
        <v>25475</v>
      </c>
    </row>
    <row r="18" spans="2:4" ht="16.2" thickBot="1" x14ac:dyDescent="0.35">
      <c r="B18" s="19" t="s">
        <v>16</v>
      </c>
      <c r="C18" s="20">
        <f>SUM(C6:C17)</f>
        <v>217787.17</v>
      </c>
      <c r="D18" s="21">
        <f>SUM(D6:D17)</f>
        <v>364932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s="23" customFormat="1" ht="19.5" customHeight="1" thickTop="1" x14ac:dyDescent="0.3">
      <c r="A5" s="22"/>
      <c r="B5" s="32" t="s">
        <v>2</v>
      </c>
      <c r="C5" s="33" t="s">
        <v>18</v>
      </c>
      <c r="D5" s="34" t="s">
        <v>3</v>
      </c>
    </row>
    <row r="6" spans="1:6" ht="18" x14ac:dyDescent="0.35">
      <c r="A6" s="3"/>
      <c r="B6" s="10" t="s">
        <v>4</v>
      </c>
      <c r="C6" s="17">
        <v>22456.26</v>
      </c>
      <c r="D6" s="18">
        <v>32049</v>
      </c>
    </row>
    <row r="7" spans="1:6" ht="15.6" x14ac:dyDescent="0.3">
      <c r="B7" s="5" t="s">
        <v>5</v>
      </c>
      <c r="C7" s="6">
        <v>23582.6</v>
      </c>
      <c r="D7" s="7">
        <v>33967</v>
      </c>
    </row>
    <row r="8" spans="1:6" ht="15.6" x14ac:dyDescent="0.3">
      <c r="B8" s="10" t="s">
        <v>6</v>
      </c>
      <c r="C8" s="17">
        <v>25685.32</v>
      </c>
      <c r="D8" s="18">
        <v>37356</v>
      </c>
    </row>
    <row r="9" spans="1:6" ht="15.6" x14ac:dyDescent="0.3">
      <c r="B9" s="5" t="s">
        <v>7</v>
      </c>
      <c r="C9" s="6">
        <v>23309.57</v>
      </c>
      <c r="D9" s="7">
        <v>32023</v>
      </c>
    </row>
    <row r="10" spans="1:6" ht="15.6" x14ac:dyDescent="0.3">
      <c r="B10" s="10" t="s">
        <v>8</v>
      </c>
      <c r="C10" s="17">
        <v>19488.09</v>
      </c>
      <c r="D10" s="18">
        <v>31058</v>
      </c>
    </row>
    <row r="11" spans="1:6" ht="15.6" x14ac:dyDescent="0.3">
      <c r="B11" s="5" t="s">
        <v>9</v>
      </c>
      <c r="C11" s="6">
        <v>21942.5</v>
      </c>
      <c r="D11" s="7">
        <v>33965</v>
      </c>
    </row>
    <row r="12" spans="1:6" ht="15.6" x14ac:dyDescent="0.3">
      <c r="B12" s="10" t="s">
        <v>10</v>
      </c>
      <c r="C12" s="17">
        <v>27371.95</v>
      </c>
      <c r="D12" s="18">
        <v>43098</v>
      </c>
    </row>
    <row r="13" spans="1:6" ht="15.6" x14ac:dyDescent="0.3">
      <c r="B13" s="5" t="s">
        <v>11</v>
      </c>
      <c r="C13" s="6">
        <v>21803.88</v>
      </c>
      <c r="D13" s="7">
        <v>36239</v>
      </c>
    </row>
    <row r="14" spans="1:6" ht="15.6" x14ac:dyDescent="0.3">
      <c r="B14" s="10" t="s">
        <v>12</v>
      </c>
      <c r="C14" s="17">
        <v>19198.03</v>
      </c>
      <c r="D14" s="18">
        <v>30096</v>
      </c>
    </row>
    <row r="15" spans="1:6" ht="15.6" x14ac:dyDescent="0.3">
      <c r="B15" s="5" t="s">
        <v>13</v>
      </c>
      <c r="C15" s="8">
        <v>16949.43</v>
      </c>
      <c r="D15" s="9">
        <v>27609</v>
      </c>
    </row>
    <row r="16" spans="1:6" ht="15.6" x14ac:dyDescent="0.3">
      <c r="B16" s="10" t="s">
        <v>14</v>
      </c>
      <c r="C16" s="11">
        <v>15365.15</v>
      </c>
      <c r="D16" s="12">
        <v>24640</v>
      </c>
    </row>
    <row r="17" spans="2:4" ht="15.6" x14ac:dyDescent="0.3">
      <c r="B17" s="5" t="s">
        <v>15</v>
      </c>
      <c r="C17" s="8">
        <v>16019.61</v>
      </c>
      <c r="D17" s="9">
        <v>25971</v>
      </c>
    </row>
    <row r="18" spans="2:4" ht="16.2" thickBot="1" x14ac:dyDescent="0.35">
      <c r="B18" s="13" t="s">
        <v>16</v>
      </c>
      <c r="C18" s="14">
        <f>SUM(C6:C17)</f>
        <v>253172.39</v>
      </c>
      <c r="D18" s="15">
        <f>SUM(D6:D17)</f>
        <v>388071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/>
  </sheetViews>
  <sheetFormatPr defaultColWidth="9.109375"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25" customFormat="1" ht="15.6" x14ac:dyDescent="0.3">
      <c r="C1" s="16"/>
    </row>
    <row r="3" spans="2:6" ht="15" thickBot="1" x14ac:dyDescent="0.35"/>
    <row r="4" spans="2:6" s="25" customFormat="1" ht="30" customHeight="1" thickBot="1" x14ac:dyDescent="0.35">
      <c r="B4" s="53" t="s">
        <v>19</v>
      </c>
      <c r="C4" s="54"/>
      <c r="D4" s="55"/>
      <c r="F4" s="26"/>
    </row>
    <row r="5" spans="2:6" ht="18.600000000000001" thickTop="1" x14ac:dyDescent="0.35">
      <c r="B5" s="29" t="s">
        <v>2</v>
      </c>
      <c r="C5" s="30" t="s">
        <v>18</v>
      </c>
      <c r="D5" s="31" t="s">
        <v>3</v>
      </c>
    </row>
    <row r="6" spans="2:6" ht="15.6" x14ac:dyDescent="0.3">
      <c r="B6" s="10" t="s">
        <v>4</v>
      </c>
      <c r="C6" s="17">
        <v>17115.27</v>
      </c>
      <c r="D6" s="18">
        <v>31527</v>
      </c>
    </row>
    <row r="7" spans="2:6" ht="15.6" x14ac:dyDescent="0.3">
      <c r="B7" s="5" t="s">
        <v>5</v>
      </c>
      <c r="C7" s="6">
        <v>17756.68</v>
      </c>
      <c r="D7" s="7">
        <v>33243</v>
      </c>
    </row>
    <row r="8" spans="2:6" ht="15.6" x14ac:dyDescent="0.3">
      <c r="B8" s="10" t="s">
        <v>6</v>
      </c>
      <c r="C8" s="17">
        <v>16608.32</v>
      </c>
      <c r="D8" s="18">
        <v>30247</v>
      </c>
    </row>
    <row r="9" spans="2:6" ht="15.6" x14ac:dyDescent="0.3">
      <c r="B9" s="5" t="s">
        <v>7</v>
      </c>
      <c r="C9" s="6">
        <v>18489.7</v>
      </c>
      <c r="D9" s="7">
        <v>31857</v>
      </c>
    </row>
    <row r="10" spans="2:6" ht="15.6" x14ac:dyDescent="0.3">
      <c r="B10" s="10" t="s">
        <v>8</v>
      </c>
      <c r="C10" s="17">
        <v>15041.61</v>
      </c>
      <c r="D10" s="18">
        <v>24710</v>
      </c>
    </row>
    <row r="11" spans="2:6" ht="15.6" x14ac:dyDescent="0.3">
      <c r="B11" s="5" t="s">
        <v>9</v>
      </c>
      <c r="C11" s="6">
        <v>17773.78</v>
      </c>
      <c r="D11" s="7">
        <v>26885</v>
      </c>
    </row>
    <row r="12" spans="2:6" ht="15.6" x14ac:dyDescent="0.3">
      <c r="B12" s="10" t="s">
        <v>10</v>
      </c>
      <c r="C12" s="17">
        <v>19464.150000000001</v>
      </c>
      <c r="D12" s="18">
        <v>34233</v>
      </c>
    </row>
    <row r="13" spans="2:6" ht="15.6" x14ac:dyDescent="0.3">
      <c r="B13" s="5" t="s">
        <v>11</v>
      </c>
      <c r="C13" s="16">
        <v>18257.810000000001</v>
      </c>
      <c r="D13" s="7">
        <v>29877</v>
      </c>
    </row>
    <row r="14" spans="2:6" ht="15.6" x14ac:dyDescent="0.3">
      <c r="B14" s="10" t="s">
        <v>12</v>
      </c>
      <c r="C14" s="17">
        <v>18814.66</v>
      </c>
      <c r="D14" s="18">
        <v>31217</v>
      </c>
    </row>
    <row r="15" spans="2:6" ht="15.6" x14ac:dyDescent="0.3">
      <c r="B15" s="5" t="s">
        <v>13</v>
      </c>
      <c r="C15" s="8">
        <v>15514.93</v>
      </c>
      <c r="D15" s="9">
        <v>25903</v>
      </c>
    </row>
    <row r="16" spans="2:6" ht="15.6" x14ac:dyDescent="0.3">
      <c r="B16" s="10" t="s">
        <v>14</v>
      </c>
      <c r="C16" s="11">
        <v>15356.73</v>
      </c>
      <c r="D16" s="12">
        <v>24285</v>
      </c>
    </row>
    <row r="17" spans="2:4" ht="15.6" x14ac:dyDescent="0.3">
      <c r="B17" s="5" t="s">
        <v>15</v>
      </c>
      <c r="C17" s="8">
        <v>15813.44</v>
      </c>
      <c r="D17" s="9">
        <v>24476</v>
      </c>
    </row>
    <row r="18" spans="2:4" ht="16.2" thickBot="1" x14ac:dyDescent="0.35">
      <c r="B18" s="13" t="s">
        <v>16</v>
      </c>
      <c r="C18" s="14">
        <f>SUM(C6:C17)</f>
        <v>206007.08000000002</v>
      </c>
      <c r="D18" s="15">
        <f>SUM(D6:D17)</f>
        <v>348460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09375"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B5" s="29" t="s">
        <v>2</v>
      </c>
      <c r="C5" s="30" t="s">
        <v>18</v>
      </c>
      <c r="D5" s="31" t="s">
        <v>3</v>
      </c>
    </row>
    <row r="6" spans="1:6" ht="15.6" x14ac:dyDescent="0.3">
      <c r="B6" s="10" t="s">
        <v>4</v>
      </c>
      <c r="C6" s="17">
        <v>18106.580000000002</v>
      </c>
      <c r="D6" s="18">
        <v>27719</v>
      </c>
    </row>
    <row r="7" spans="1:6" ht="15.6" x14ac:dyDescent="0.3">
      <c r="A7" s="24"/>
      <c r="B7" s="5" t="s">
        <v>5</v>
      </c>
      <c r="C7" s="6">
        <v>21031.62</v>
      </c>
      <c r="D7" s="7">
        <v>28922</v>
      </c>
    </row>
    <row r="8" spans="1:6" ht="15.6" x14ac:dyDescent="0.3">
      <c r="A8" s="24"/>
      <c r="B8" s="10" t="s">
        <v>6</v>
      </c>
      <c r="C8" s="17">
        <v>18834.68</v>
      </c>
      <c r="D8" s="18">
        <v>25934</v>
      </c>
    </row>
    <row r="9" spans="1:6" ht="15.6" x14ac:dyDescent="0.3">
      <c r="A9" s="24"/>
      <c r="B9" s="5" t="s">
        <v>7</v>
      </c>
      <c r="C9" s="6">
        <v>20674</v>
      </c>
      <c r="D9" s="7">
        <v>27259</v>
      </c>
    </row>
    <row r="10" spans="1:6" ht="15.6" x14ac:dyDescent="0.3">
      <c r="A10" s="24"/>
      <c r="B10" s="10" t="s">
        <v>8</v>
      </c>
      <c r="C10" s="17">
        <v>19846.55</v>
      </c>
      <c r="D10" s="18">
        <v>27258</v>
      </c>
    </row>
    <row r="11" spans="1:6" ht="15.6" x14ac:dyDescent="0.3">
      <c r="A11" s="24"/>
      <c r="B11" s="5" t="s">
        <v>9</v>
      </c>
      <c r="C11" s="6">
        <v>17648.240000000002</v>
      </c>
      <c r="D11" s="7">
        <v>22933</v>
      </c>
    </row>
    <row r="12" spans="1:6" ht="15.6" x14ac:dyDescent="0.3">
      <c r="A12" s="24"/>
      <c r="B12" s="10" t="s">
        <v>10</v>
      </c>
      <c r="C12" s="17">
        <v>30872.35</v>
      </c>
      <c r="D12" s="18">
        <v>35891</v>
      </c>
    </row>
    <row r="13" spans="1:6" ht="15.6" x14ac:dyDescent="0.3">
      <c r="A13" s="24"/>
      <c r="B13" s="5" t="s">
        <v>11</v>
      </c>
      <c r="C13" s="6">
        <v>29147.41</v>
      </c>
      <c r="D13" s="7">
        <v>37667</v>
      </c>
    </row>
    <row r="14" spans="1:6" ht="15.6" x14ac:dyDescent="0.3">
      <c r="A14" s="24"/>
      <c r="B14" s="10" t="s">
        <v>12</v>
      </c>
      <c r="C14" s="17">
        <v>27954.81</v>
      </c>
      <c r="D14" s="18">
        <v>34561</v>
      </c>
    </row>
    <row r="15" spans="1:6" ht="15.6" x14ac:dyDescent="0.3">
      <c r="A15" s="24"/>
      <c r="B15" s="5" t="s">
        <v>13</v>
      </c>
      <c r="C15" s="6">
        <v>19262.23</v>
      </c>
      <c r="D15" s="7">
        <v>22987</v>
      </c>
    </row>
    <row r="16" spans="1:6" ht="15.6" x14ac:dyDescent="0.3">
      <c r="A16" s="24"/>
      <c r="B16" s="10" t="s">
        <v>14</v>
      </c>
      <c r="C16" s="17">
        <v>19352.46</v>
      </c>
      <c r="D16" s="18">
        <v>23285</v>
      </c>
    </row>
    <row r="17" spans="1:4" ht="15.6" x14ac:dyDescent="0.3">
      <c r="A17" s="24"/>
      <c r="B17" s="5" t="s">
        <v>15</v>
      </c>
      <c r="C17" s="6">
        <v>19695.22</v>
      </c>
      <c r="D17" s="7">
        <f>25479+1956</f>
        <v>27435</v>
      </c>
    </row>
    <row r="18" spans="1:4" ht="16.2" thickBot="1" x14ac:dyDescent="0.35">
      <c r="B18" s="13" t="s">
        <v>16</v>
      </c>
      <c r="C18" s="14">
        <f>SUM(C6:C17)</f>
        <v>262426.15000000002</v>
      </c>
      <c r="D18" s="15">
        <f>SUM(D6:D17)</f>
        <v>341851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/>
  </sheetViews>
  <sheetFormatPr defaultColWidth="9.109375"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25" customFormat="1" ht="15.6" x14ac:dyDescent="0.3">
      <c r="C1" s="16"/>
    </row>
    <row r="3" spans="2:6" ht="15" thickBot="1" x14ac:dyDescent="0.35"/>
    <row r="4" spans="2:6" s="25" customFormat="1" ht="30" customHeight="1" thickBot="1" x14ac:dyDescent="0.35">
      <c r="B4" s="53" t="s">
        <v>19</v>
      </c>
      <c r="C4" s="54"/>
      <c r="D4" s="55"/>
      <c r="F4" s="26"/>
    </row>
    <row r="5" spans="2:6" ht="18.600000000000001" thickTop="1" x14ac:dyDescent="0.35">
      <c r="B5" s="29" t="s">
        <v>2</v>
      </c>
      <c r="C5" s="30" t="s">
        <v>18</v>
      </c>
      <c r="D5" s="31" t="s">
        <v>3</v>
      </c>
    </row>
    <row r="6" spans="2:6" ht="15.6" x14ac:dyDescent="0.3">
      <c r="B6" s="10" t="s">
        <v>4</v>
      </c>
      <c r="C6" s="17">
        <v>20221.580000000002</v>
      </c>
      <c r="D6" s="18">
        <f>24150+1975</f>
        <v>26125</v>
      </c>
    </row>
    <row r="7" spans="2:6" ht="15.6" x14ac:dyDescent="0.3">
      <c r="B7" s="5" t="s">
        <v>5</v>
      </c>
      <c r="C7" s="8">
        <v>27866.01</v>
      </c>
      <c r="D7" s="9">
        <f>33536+2852</f>
        <v>36388</v>
      </c>
    </row>
    <row r="8" spans="2:6" ht="15.6" x14ac:dyDescent="0.3">
      <c r="B8" s="10" t="s">
        <v>6</v>
      </c>
      <c r="C8" s="17">
        <v>24628.77</v>
      </c>
      <c r="D8" s="18">
        <v>30126</v>
      </c>
    </row>
    <row r="9" spans="2:6" ht="15.6" x14ac:dyDescent="0.3">
      <c r="B9" s="5" t="s">
        <v>7</v>
      </c>
      <c r="C9" s="6">
        <v>16301.69</v>
      </c>
      <c r="D9" s="7">
        <v>18537</v>
      </c>
    </row>
    <row r="10" spans="2:6" ht="15.6" x14ac:dyDescent="0.3">
      <c r="B10" s="10" t="s">
        <v>8</v>
      </c>
      <c r="C10" s="17">
        <v>15126.12</v>
      </c>
      <c r="D10" s="18">
        <v>17416</v>
      </c>
    </row>
    <row r="11" spans="2:6" ht="15.6" x14ac:dyDescent="0.3">
      <c r="B11" s="5" t="s">
        <v>9</v>
      </c>
      <c r="C11" s="6">
        <v>14919.34</v>
      </c>
      <c r="D11" s="7">
        <v>17171</v>
      </c>
    </row>
    <row r="12" spans="2:6" ht="15.6" x14ac:dyDescent="0.3">
      <c r="B12" s="10" t="s">
        <v>10</v>
      </c>
      <c r="C12" s="17" t="s">
        <v>20</v>
      </c>
      <c r="D12" s="18">
        <f>15588+1424</f>
        <v>17012</v>
      </c>
    </row>
    <row r="13" spans="2:6" ht="15.6" x14ac:dyDescent="0.3">
      <c r="B13" s="5" t="s">
        <v>11</v>
      </c>
      <c r="C13" s="6">
        <v>21606.97</v>
      </c>
      <c r="D13" s="7">
        <f>2376+25046</f>
        <v>27422</v>
      </c>
    </row>
    <row r="14" spans="2:6" ht="15.6" x14ac:dyDescent="0.3">
      <c r="B14" s="10" t="s">
        <v>12</v>
      </c>
      <c r="C14" s="17">
        <v>21030.46</v>
      </c>
      <c r="D14" s="18">
        <f>2032+23234</f>
        <v>25266</v>
      </c>
    </row>
    <row r="15" spans="2:6" ht="15.6" x14ac:dyDescent="0.3">
      <c r="B15" s="5" t="s">
        <v>13</v>
      </c>
      <c r="C15" s="8">
        <v>14072.07</v>
      </c>
      <c r="D15" s="9">
        <f>13966+1270</f>
        <v>15236</v>
      </c>
    </row>
    <row r="16" spans="2:6" ht="15.6" x14ac:dyDescent="0.3">
      <c r="B16" s="10" t="s">
        <v>14</v>
      </c>
      <c r="C16" s="11">
        <v>12723.36</v>
      </c>
      <c r="D16" s="12">
        <f>13073+1192</f>
        <v>14265</v>
      </c>
    </row>
    <row r="17" spans="2:4" ht="15.6" x14ac:dyDescent="0.3">
      <c r="B17" s="5" t="s">
        <v>15</v>
      </c>
      <c r="C17" s="8">
        <v>14597.73</v>
      </c>
      <c r="D17" s="9">
        <f>15547+1287</f>
        <v>16834</v>
      </c>
    </row>
    <row r="18" spans="2:4" ht="16.2" thickBot="1" x14ac:dyDescent="0.35">
      <c r="B18" s="13" t="s">
        <v>16</v>
      </c>
      <c r="C18" s="14">
        <f>SUM(C6:C17)</f>
        <v>203094.1</v>
      </c>
      <c r="D18" s="15">
        <f>SUM(D6:D17)</f>
        <v>261798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1" width="23.33203125" customWidth="1"/>
    <col min="2" max="2" width="22.109375" customWidth="1"/>
    <col min="3" max="3" width="23.44140625" customWidth="1"/>
    <col min="4" max="4" width="26.44140625" bestFit="1" customWidth="1"/>
  </cols>
  <sheetData>
    <row r="1" spans="1:4" ht="15.6" x14ac:dyDescent="0.3">
      <c r="A1" s="25"/>
    </row>
    <row r="3" spans="1:4" ht="15" thickBot="1" x14ac:dyDescent="0.35"/>
    <row r="4" spans="1:4" ht="21.6" thickBot="1" x14ac:dyDescent="0.35">
      <c r="A4" s="25"/>
      <c r="B4" s="53" t="s">
        <v>19</v>
      </c>
      <c r="C4" s="54"/>
      <c r="D4" s="55"/>
    </row>
    <row r="5" spans="1:4" ht="18.600000000000001" thickTop="1" x14ac:dyDescent="0.35">
      <c r="B5" s="29" t="s">
        <v>2</v>
      </c>
      <c r="C5" s="30" t="s">
        <v>18</v>
      </c>
      <c r="D5" s="31" t="s">
        <v>3</v>
      </c>
    </row>
    <row r="6" spans="1:4" ht="15.6" x14ac:dyDescent="0.3">
      <c r="B6" s="10" t="s">
        <v>4</v>
      </c>
      <c r="C6" s="17">
        <v>15982.8</v>
      </c>
      <c r="D6" s="18">
        <f>18185+1613</f>
        <v>19798</v>
      </c>
    </row>
    <row r="7" spans="1:4" ht="15.6" x14ac:dyDescent="0.3">
      <c r="B7" s="5" t="s">
        <v>5</v>
      </c>
      <c r="C7" s="8">
        <v>17601.189999999999</v>
      </c>
      <c r="D7" s="9">
        <f>21687+1794</f>
        <v>23481</v>
      </c>
    </row>
    <row r="8" spans="1:4" ht="15.6" x14ac:dyDescent="0.3">
      <c r="B8" s="10" t="s">
        <v>6</v>
      </c>
      <c r="C8" s="17">
        <v>15597.58</v>
      </c>
      <c r="D8" s="18">
        <f>18900+1585</f>
        <v>20485</v>
      </c>
    </row>
    <row r="9" spans="1:4" ht="15.6" x14ac:dyDescent="0.3">
      <c r="B9" s="5" t="s">
        <v>7</v>
      </c>
      <c r="C9" s="6">
        <v>15357.38</v>
      </c>
      <c r="D9" s="7">
        <f>17464+1500</f>
        <v>18964</v>
      </c>
    </row>
    <row r="10" spans="1:4" ht="15.6" x14ac:dyDescent="0.3">
      <c r="B10" s="10" t="s">
        <v>8</v>
      </c>
      <c r="C10" s="17">
        <v>11063.01</v>
      </c>
      <c r="D10" s="18">
        <f>11558+1034</f>
        <v>12592</v>
      </c>
    </row>
    <row r="11" spans="1:4" ht="15.6" x14ac:dyDescent="0.3">
      <c r="B11" s="5" t="s">
        <v>9</v>
      </c>
      <c r="C11" s="35">
        <v>10573.01</v>
      </c>
      <c r="D11" s="7">
        <f>11465+990</f>
        <v>12455</v>
      </c>
    </row>
    <row r="12" spans="1:4" ht="15.6" x14ac:dyDescent="0.3">
      <c r="B12" s="10" t="s">
        <v>10</v>
      </c>
      <c r="C12" s="17">
        <v>10818.62</v>
      </c>
      <c r="D12" s="18">
        <f>11665+1068</f>
        <v>12733</v>
      </c>
    </row>
    <row r="13" spans="1:4" ht="15.6" x14ac:dyDescent="0.3">
      <c r="B13" s="5" t="s">
        <v>11</v>
      </c>
      <c r="C13" s="6">
        <v>11751.54</v>
      </c>
      <c r="D13" s="7">
        <f>13002+1157</f>
        <v>14159</v>
      </c>
    </row>
    <row r="14" spans="1:4" ht="15.6" x14ac:dyDescent="0.3">
      <c r="B14" s="10" t="s">
        <v>12</v>
      </c>
      <c r="C14" s="17">
        <v>10176.75</v>
      </c>
      <c r="D14" s="18">
        <f>10411+982</f>
        <v>11393</v>
      </c>
    </row>
    <row r="15" spans="1:4" ht="15.6" x14ac:dyDescent="0.3">
      <c r="B15" s="5" t="s">
        <v>13</v>
      </c>
      <c r="C15" s="8">
        <v>10691.15</v>
      </c>
      <c r="D15" s="9">
        <f>10765+983</f>
        <v>11748</v>
      </c>
    </row>
    <row r="16" spans="1:4" ht="15.6" x14ac:dyDescent="0.3">
      <c r="B16" s="10" t="s">
        <v>14</v>
      </c>
      <c r="C16" s="11">
        <v>10441.76</v>
      </c>
      <c r="D16" s="12">
        <f>10546+944</f>
        <v>11490</v>
      </c>
    </row>
    <row r="17" spans="2:4" ht="15.6" x14ac:dyDescent="0.3">
      <c r="B17" s="5" t="s">
        <v>15</v>
      </c>
      <c r="C17" s="8">
        <v>8312.85</v>
      </c>
      <c r="D17" s="9">
        <f>10979+974</f>
        <v>11953</v>
      </c>
    </row>
    <row r="18" spans="2:4" ht="16.2" thickBot="1" x14ac:dyDescent="0.35">
      <c r="B18" s="13" t="s">
        <v>16</v>
      </c>
      <c r="C18" s="14">
        <f>SUM(C6:C17)</f>
        <v>148367.63999999998</v>
      </c>
      <c r="D18" s="15">
        <f>SUM(D6:D17)</f>
        <v>181251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1" width="23.33203125" customWidth="1"/>
    <col min="2" max="2" width="22.109375" customWidth="1"/>
    <col min="3" max="3" width="23.44140625" customWidth="1"/>
    <col min="4" max="4" width="26.44140625" bestFit="1" customWidth="1"/>
  </cols>
  <sheetData>
    <row r="1" spans="1:4" ht="15.6" x14ac:dyDescent="0.3">
      <c r="A1" s="25"/>
    </row>
    <row r="3" spans="1:4" ht="15" thickBot="1" x14ac:dyDescent="0.35"/>
    <row r="4" spans="1:4" ht="21.6" thickBot="1" x14ac:dyDescent="0.35">
      <c r="A4" s="25"/>
      <c r="B4" s="53" t="s">
        <v>19</v>
      </c>
      <c r="C4" s="54"/>
      <c r="D4" s="55"/>
    </row>
    <row r="5" spans="1:4" ht="18.600000000000001" thickTop="1" x14ac:dyDescent="0.35">
      <c r="B5" s="29" t="s">
        <v>2</v>
      </c>
      <c r="C5" s="30" t="s">
        <v>18</v>
      </c>
      <c r="D5" s="31" t="s">
        <v>3</v>
      </c>
    </row>
    <row r="6" spans="1:4" ht="15.6" x14ac:dyDescent="0.3">
      <c r="B6" s="10" t="s">
        <v>4</v>
      </c>
      <c r="C6" s="17">
        <v>12188.37</v>
      </c>
      <c r="D6" s="18">
        <f>12656+1161</f>
        <v>13817</v>
      </c>
    </row>
    <row r="7" spans="1:4" ht="15.6" x14ac:dyDescent="0.3">
      <c r="B7" s="5" t="s">
        <v>5</v>
      </c>
      <c r="C7" s="8">
        <v>10506.62</v>
      </c>
      <c r="D7" s="9">
        <f>13035+1041</f>
        <v>14076</v>
      </c>
    </row>
    <row r="8" spans="1:4" ht="15.6" x14ac:dyDescent="0.3">
      <c r="B8" s="10" t="s">
        <v>6</v>
      </c>
      <c r="C8" s="17">
        <v>10311.74</v>
      </c>
      <c r="D8" s="18">
        <f>11230+950</f>
        <v>12180</v>
      </c>
    </row>
    <row r="9" spans="1:4" ht="15.6" x14ac:dyDescent="0.3">
      <c r="B9" s="5" t="s">
        <v>7</v>
      </c>
      <c r="C9" s="6">
        <v>10988.94</v>
      </c>
      <c r="D9" s="7">
        <f>12709+1199</f>
        <v>13908</v>
      </c>
    </row>
    <row r="10" spans="1:4" ht="15.6" x14ac:dyDescent="0.3">
      <c r="B10" s="10" t="s">
        <v>8</v>
      </c>
      <c r="C10" s="17">
        <v>9638.4599999999991</v>
      </c>
      <c r="D10" s="18">
        <f>11905+1000</f>
        <v>12905</v>
      </c>
    </row>
    <row r="11" spans="1:4" ht="15.6" x14ac:dyDescent="0.3">
      <c r="B11" s="5" t="s">
        <v>9</v>
      </c>
      <c r="C11" s="35">
        <v>9643.7199999999993</v>
      </c>
      <c r="D11" s="7">
        <f>972+11339</f>
        <v>12311</v>
      </c>
    </row>
    <row r="12" spans="1:4" ht="15.6" x14ac:dyDescent="0.3">
      <c r="B12" s="10" t="s">
        <v>10</v>
      </c>
      <c r="C12" s="17">
        <v>10050.61</v>
      </c>
      <c r="D12" s="18">
        <f>971+ 11534</f>
        <v>12505</v>
      </c>
    </row>
    <row r="13" spans="1:4" ht="15.6" x14ac:dyDescent="0.3">
      <c r="B13" s="5" t="s">
        <v>11</v>
      </c>
      <c r="C13" s="6">
        <v>11009.16</v>
      </c>
      <c r="D13" s="7">
        <f>985+11699</f>
        <v>12684</v>
      </c>
    </row>
    <row r="14" spans="1:4" ht="15.6" x14ac:dyDescent="0.3">
      <c r="B14" s="10" t="s">
        <v>12</v>
      </c>
      <c r="C14" s="17">
        <v>13096.95</v>
      </c>
      <c r="D14" s="18">
        <f>1149+12992</f>
        <v>14141</v>
      </c>
    </row>
    <row r="15" spans="1:4" ht="15.6" x14ac:dyDescent="0.3">
      <c r="B15" s="5" t="s">
        <v>13</v>
      </c>
      <c r="C15" s="8">
        <v>11812.21</v>
      </c>
      <c r="D15" s="9">
        <f>11007+1006</f>
        <v>12013</v>
      </c>
    </row>
    <row r="16" spans="1:4" ht="15.6" x14ac:dyDescent="0.3">
      <c r="B16" s="10" t="s">
        <v>14</v>
      </c>
      <c r="C16" s="11">
        <v>12305.2</v>
      </c>
      <c r="D16" s="12">
        <f>12068+1006</f>
        <v>13074</v>
      </c>
    </row>
    <row r="17" spans="2:4" ht="15.6" x14ac:dyDescent="0.3">
      <c r="B17" s="5" t="s">
        <v>15</v>
      </c>
      <c r="C17" s="8">
        <v>13605.95</v>
      </c>
      <c r="D17" s="9">
        <f>12569+1101</f>
        <v>13670</v>
      </c>
    </row>
    <row r="18" spans="2:4" ht="16.2" thickBot="1" x14ac:dyDescent="0.35">
      <c r="B18" s="13" t="s">
        <v>16</v>
      </c>
      <c r="C18" s="14">
        <f>SUM(C6:C17)</f>
        <v>135157.93</v>
      </c>
      <c r="D18" s="15">
        <f>SUM(D6:D17)</f>
        <v>157284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1" width="23.33203125" customWidth="1"/>
    <col min="2" max="2" width="22.109375" customWidth="1"/>
    <col min="3" max="3" width="23.44140625" customWidth="1"/>
    <col min="4" max="4" width="26.44140625" bestFit="1" customWidth="1"/>
  </cols>
  <sheetData>
    <row r="1" spans="1:4" ht="15.6" x14ac:dyDescent="0.3">
      <c r="A1" s="25"/>
    </row>
    <row r="3" spans="1:4" ht="15" thickBot="1" x14ac:dyDescent="0.35"/>
    <row r="4" spans="1:4" ht="21.6" thickBot="1" x14ac:dyDescent="0.35">
      <c r="A4" s="25"/>
      <c r="B4" s="53" t="s">
        <v>19</v>
      </c>
      <c r="C4" s="54"/>
      <c r="D4" s="55"/>
    </row>
    <row r="5" spans="1:4" ht="18.600000000000001" thickTop="1" x14ac:dyDescent="0.35">
      <c r="B5" s="29" t="s">
        <v>2</v>
      </c>
      <c r="C5" s="30" t="s">
        <v>18</v>
      </c>
      <c r="D5" s="31" t="s">
        <v>3</v>
      </c>
    </row>
    <row r="6" spans="1:4" ht="15.6" x14ac:dyDescent="0.3">
      <c r="B6" s="10" t="s">
        <v>4</v>
      </c>
      <c r="C6" s="17">
        <v>18482.849999999999</v>
      </c>
      <c r="D6" s="18">
        <f>14788+1505</f>
        <v>16293</v>
      </c>
    </row>
    <row r="7" spans="1:4" ht="15.6" x14ac:dyDescent="0.3">
      <c r="B7" s="5" t="s">
        <v>5</v>
      </c>
      <c r="C7" s="8">
        <v>22072.75</v>
      </c>
      <c r="D7" s="9">
        <f>19362+1593</f>
        <v>20955</v>
      </c>
    </row>
    <row r="8" spans="1:4" ht="15.6" x14ac:dyDescent="0.3">
      <c r="B8" s="10" t="s">
        <v>6</v>
      </c>
      <c r="C8" s="17">
        <v>21923.13</v>
      </c>
      <c r="D8" s="18">
        <f>17651+1675</f>
        <v>19326</v>
      </c>
    </row>
    <row r="9" spans="1:4" ht="15.6" x14ac:dyDescent="0.3">
      <c r="B9" s="5" t="s">
        <v>7</v>
      </c>
      <c r="C9" s="6">
        <v>23693.88</v>
      </c>
      <c r="D9" s="7">
        <f>1793+18814</f>
        <v>20607</v>
      </c>
    </row>
    <row r="10" spans="1:4" ht="15.6" x14ac:dyDescent="0.3">
      <c r="B10" s="10" t="s">
        <v>8</v>
      </c>
      <c r="C10" s="17">
        <v>15352.81</v>
      </c>
      <c r="D10" s="18">
        <f>1299+15408</f>
        <v>16707</v>
      </c>
    </row>
    <row r="11" spans="1:4" ht="15.6" x14ac:dyDescent="0.3">
      <c r="B11" s="5" t="s">
        <v>9</v>
      </c>
      <c r="C11" s="35">
        <v>18516.599999999999</v>
      </c>
      <c r="D11" s="7">
        <f>1978+20614</f>
        <v>22592</v>
      </c>
    </row>
    <row r="12" spans="1:4" ht="15.6" x14ac:dyDescent="0.3">
      <c r="B12" s="10" t="s">
        <v>10</v>
      </c>
      <c r="C12" s="17">
        <v>23579.57</v>
      </c>
      <c r="D12" s="18">
        <f>2426+27295</f>
        <v>29721</v>
      </c>
    </row>
    <row r="13" spans="1:4" ht="15.6" x14ac:dyDescent="0.3">
      <c r="B13" s="5" t="s">
        <v>11</v>
      </c>
      <c r="C13" s="6">
        <v>19249.89</v>
      </c>
      <c r="D13" s="7">
        <f>2177+23988</f>
        <v>26165</v>
      </c>
    </row>
    <row r="14" spans="1:4" ht="15.6" x14ac:dyDescent="0.3">
      <c r="B14" s="10" t="s">
        <v>12</v>
      </c>
      <c r="C14" s="17">
        <v>18728.310000000001</v>
      </c>
      <c r="D14" s="18">
        <f>2181+23722</f>
        <v>25903</v>
      </c>
    </row>
    <row r="15" spans="1:4" ht="15.6" x14ac:dyDescent="0.3">
      <c r="B15" s="5" t="s">
        <v>13</v>
      </c>
      <c r="C15" s="8">
        <v>14720.96</v>
      </c>
      <c r="D15" s="9">
        <f>1674+19974</f>
        <v>21648</v>
      </c>
    </row>
    <row r="16" spans="1:4" ht="15.6" x14ac:dyDescent="0.3">
      <c r="B16" s="10" t="s">
        <v>14</v>
      </c>
      <c r="C16" s="11">
        <v>13026.83</v>
      </c>
      <c r="D16" s="12">
        <f>1336+18233</f>
        <v>19569</v>
      </c>
    </row>
    <row r="17" spans="2:4" ht="15.6" x14ac:dyDescent="0.3">
      <c r="B17" s="5" t="s">
        <v>15</v>
      </c>
      <c r="C17" s="8">
        <v>13181.53</v>
      </c>
      <c r="D17" s="9">
        <f>1324+17356</f>
        <v>18680</v>
      </c>
    </row>
    <row r="18" spans="2:4" ht="16.2" thickBot="1" x14ac:dyDescent="0.35">
      <c r="B18" s="13" t="s">
        <v>16</v>
      </c>
      <c r="C18" s="14">
        <f>SUM(C6:C17)</f>
        <v>222529.10999999996</v>
      </c>
      <c r="D18" s="15">
        <f>SUM(D6:D17)</f>
        <v>258166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2" sqref="D22"/>
    </sheetView>
  </sheetViews>
  <sheetFormatPr defaultRowHeight="14.4" x14ac:dyDescent="0.3"/>
  <cols>
    <col min="1" max="1" width="23.33203125" customWidth="1"/>
    <col min="2" max="2" width="22.109375" customWidth="1"/>
    <col min="3" max="3" width="23.44140625" customWidth="1"/>
    <col min="4" max="4" width="26.44140625" bestFit="1" customWidth="1"/>
  </cols>
  <sheetData>
    <row r="1" spans="1:4" ht="15.6" x14ac:dyDescent="0.3">
      <c r="A1" s="25"/>
    </row>
    <row r="3" spans="1:4" ht="15" thickBot="1" x14ac:dyDescent="0.35"/>
    <row r="4" spans="1:4" ht="21.6" thickBot="1" x14ac:dyDescent="0.35">
      <c r="A4" s="25"/>
      <c r="B4" s="53" t="s">
        <v>19</v>
      </c>
      <c r="C4" s="54"/>
      <c r="D4" s="55"/>
    </row>
    <row r="5" spans="1:4" ht="18.600000000000001" thickTop="1" x14ac:dyDescent="0.35">
      <c r="B5" s="29" t="s">
        <v>2</v>
      </c>
      <c r="C5" s="30" t="s">
        <v>18</v>
      </c>
      <c r="D5" s="31" t="s">
        <v>3</v>
      </c>
    </row>
    <row r="6" spans="1:4" ht="15.6" x14ac:dyDescent="0.3">
      <c r="B6" s="10" t="s">
        <v>4</v>
      </c>
      <c r="C6" s="17">
        <v>14141.51</v>
      </c>
      <c r="D6" s="18">
        <f>1387+18560</f>
        <v>19947</v>
      </c>
    </row>
    <row r="7" spans="1:4" ht="15.6" x14ac:dyDescent="0.3">
      <c r="B7" s="5" t="s">
        <v>5</v>
      </c>
      <c r="C7" s="8">
        <v>15959.23</v>
      </c>
      <c r="D7" s="9">
        <f>1587+22347</f>
        <v>23934</v>
      </c>
    </row>
    <row r="8" spans="1:4" ht="15.6" x14ac:dyDescent="0.3">
      <c r="B8" s="10" t="s">
        <v>6</v>
      </c>
      <c r="C8" s="17">
        <v>15412.74</v>
      </c>
      <c r="D8" s="18">
        <f>1424+18706</f>
        <v>20130</v>
      </c>
    </row>
    <row r="9" spans="1:4" ht="15.6" x14ac:dyDescent="0.3">
      <c r="B9" s="5" t="s">
        <v>7</v>
      </c>
      <c r="C9" s="6">
        <v>20423.509999999998</v>
      </c>
      <c r="D9" s="7">
        <f>1838+24859</f>
        <v>26697</v>
      </c>
    </row>
    <row r="10" spans="1:4" ht="15.6" x14ac:dyDescent="0.3">
      <c r="B10" s="10" t="s">
        <v>8</v>
      </c>
      <c r="C10" s="17">
        <v>12699.68</v>
      </c>
      <c r="D10" s="18">
        <f>1162+15825</f>
        <v>16987</v>
      </c>
    </row>
    <row r="11" spans="1:4" ht="15.6" x14ac:dyDescent="0.3">
      <c r="B11" s="5" t="s">
        <v>9</v>
      </c>
      <c r="C11" s="35">
        <v>13106.63</v>
      </c>
      <c r="D11" s="7">
        <f>1328+16420</f>
        <v>17748</v>
      </c>
    </row>
    <row r="12" spans="1:4" ht="15.6" x14ac:dyDescent="0.3">
      <c r="B12" s="10" t="s">
        <v>10</v>
      </c>
      <c r="C12" s="17">
        <v>15638.27</v>
      </c>
      <c r="D12" s="18">
        <f>1417+18914</f>
        <v>20331</v>
      </c>
    </row>
    <row r="13" spans="1:4" ht="15.6" x14ac:dyDescent="0.3">
      <c r="B13" s="5" t="s">
        <v>11</v>
      </c>
      <c r="C13" s="6">
        <v>22461.37</v>
      </c>
      <c r="D13" s="7">
        <f>2074+26032</f>
        <v>28106</v>
      </c>
    </row>
    <row r="14" spans="1:4" ht="15.6" x14ac:dyDescent="0.3">
      <c r="B14" s="10" t="s">
        <v>12</v>
      </c>
      <c r="C14" s="17">
        <v>20777.810000000001</v>
      </c>
      <c r="D14" s="18">
        <f>2019+23139</f>
        <v>25158</v>
      </c>
    </row>
    <row r="15" spans="1:4" ht="15.6" x14ac:dyDescent="0.3">
      <c r="B15" s="5" t="s">
        <v>13</v>
      </c>
      <c r="C15" s="8">
        <v>15412.07</v>
      </c>
      <c r="D15" s="9">
        <f>1686+20212</f>
        <v>21898</v>
      </c>
    </row>
    <row r="16" spans="1:4" ht="15.6" x14ac:dyDescent="0.3">
      <c r="B16" s="10" t="s">
        <v>14</v>
      </c>
      <c r="C16" s="11">
        <v>14055.7</v>
      </c>
      <c r="D16" s="12">
        <f>1447+17548</f>
        <v>18995</v>
      </c>
    </row>
    <row r="17" spans="2:4" ht="15.6" x14ac:dyDescent="0.3">
      <c r="B17" s="5" t="s">
        <v>15</v>
      </c>
      <c r="C17" s="8">
        <v>14222.14</v>
      </c>
      <c r="D17" s="9">
        <f>18042+1353</f>
        <v>19395</v>
      </c>
    </row>
    <row r="18" spans="2:4" ht="16.2" thickBot="1" x14ac:dyDescent="0.35">
      <c r="B18" s="13" t="s">
        <v>16</v>
      </c>
      <c r="C18" s="14">
        <f>SUM(C6:C17)</f>
        <v>194310.66000000003</v>
      </c>
      <c r="D18" s="15">
        <f>SUM(D6:D17)</f>
        <v>259326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5" sqref="C15:D16"/>
    </sheetView>
  </sheetViews>
  <sheetFormatPr defaultRowHeight="14.4" x14ac:dyDescent="0.3"/>
  <cols>
    <col min="1" max="1" width="23.33203125" customWidth="1"/>
    <col min="2" max="2" width="22.109375" customWidth="1"/>
    <col min="3" max="3" width="23.44140625" customWidth="1"/>
    <col min="4" max="4" width="26.44140625" bestFit="1" customWidth="1"/>
  </cols>
  <sheetData>
    <row r="1" spans="1:4" ht="15.6" x14ac:dyDescent="0.3">
      <c r="A1" s="25"/>
    </row>
    <row r="3" spans="1:4" ht="15" thickBot="1" x14ac:dyDescent="0.35"/>
    <row r="4" spans="1:4" ht="21.6" thickBot="1" x14ac:dyDescent="0.35">
      <c r="A4" s="25"/>
      <c r="B4" s="53" t="s">
        <v>19</v>
      </c>
      <c r="C4" s="54"/>
      <c r="D4" s="55"/>
    </row>
    <row r="5" spans="1:4" ht="18.600000000000001" thickTop="1" x14ac:dyDescent="0.35">
      <c r="B5" s="29" t="s">
        <v>2</v>
      </c>
      <c r="C5" s="30" t="s">
        <v>18</v>
      </c>
      <c r="D5" s="31" t="s">
        <v>3</v>
      </c>
    </row>
    <row r="6" spans="1:4" ht="15.6" x14ac:dyDescent="0.3">
      <c r="B6" s="10" t="s">
        <v>4</v>
      </c>
      <c r="C6" s="11">
        <v>14222.14</v>
      </c>
      <c r="D6" s="12">
        <f>1353+18042</f>
        <v>19395</v>
      </c>
    </row>
    <row r="7" spans="1:4" ht="15.6" x14ac:dyDescent="0.3">
      <c r="B7" s="5" t="s">
        <v>5</v>
      </c>
      <c r="C7" s="8">
        <v>15063.95</v>
      </c>
      <c r="D7" s="9">
        <f>1509+19898</f>
        <v>21407</v>
      </c>
    </row>
    <row r="8" spans="1:4" ht="15.6" x14ac:dyDescent="0.3">
      <c r="B8" s="10" t="s">
        <v>6</v>
      </c>
      <c r="C8" s="11">
        <v>14982.87</v>
      </c>
      <c r="D8" s="12">
        <f>1499+19836</f>
        <v>21335</v>
      </c>
    </row>
    <row r="9" spans="1:4" ht="15.6" x14ac:dyDescent="0.3">
      <c r="B9" s="5" t="s">
        <v>7</v>
      </c>
      <c r="C9" s="8">
        <v>16233.16</v>
      </c>
      <c r="D9" s="9">
        <f>1448+20379</f>
        <v>21827</v>
      </c>
    </row>
    <row r="10" spans="1:4" ht="15.6" x14ac:dyDescent="0.3">
      <c r="B10" s="10" t="s">
        <v>8</v>
      </c>
      <c r="C10" s="17">
        <v>14439.23</v>
      </c>
      <c r="D10" s="18">
        <f>1554+16647</f>
        <v>18201</v>
      </c>
    </row>
    <row r="11" spans="1:4" ht="15.6" x14ac:dyDescent="0.3">
      <c r="B11" s="5" t="s">
        <v>9</v>
      </c>
      <c r="C11" s="8">
        <v>15129.52</v>
      </c>
      <c r="D11" s="7">
        <f>1541+18051</f>
        <v>19592</v>
      </c>
    </row>
    <row r="12" spans="1:4" ht="15.6" x14ac:dyDescent="0.3">
      <c r="B12" s="10" t="s">
        <v>10</v>
      </c>
      <c r="C12" s="17">
        <v>15693.23</v>
      </c>
      <c r="D12" s="18">
        <f>1590+19486</f>
        <v>21076</v>
      </c>
    </row>
    <row r="13" spans="1:4" ht="15.6" x14ac:dyDescent="0.3">
      <c r="B13" s="5" t="s">
        <v>11</v>
      </c>
      <c r="C13" s="6">
        <v>22512.21</v>
      </c>
      <c r="D13" s="7">
        <f>2115+25913</f>
        <v>28028</v>
      </c>
    </row>
    <row r="14" spans="1:4" ht="15.6" x14ac:dyDescent="0.3">
      <c r="B14" s="10" t="s">
        <v>12</v>
      </c>
      <c r="C14" s="17">
        <v>17632.27</v>
      </c>
      <c r="D14" s="18">
        <f>1859+20496</f>
        <v>22355</v>
      </c>
    </row>
    <row r="15" spans="1:4" ht="15.6" x14ac:dyDescent="0.3">
      <c r="B15" s="5" t="s">
        <v>13</v>
      </c>
      <c r="C15" s="8">
        <v>15266.57</v>
      </c>
      <c r="D15" s="9">
        <v>17683</v>
      </c>
    </row>
    <row r="16" spans="1:4" ht="15.6" x14ac:dyDescent="0.3">
      <c r="B16" s="10" t="s">
        <v>14</v>
      </c>
      <c r="C16" s="11">
        <v>16332</v>
      </c>
      <c r="D16" s="12">
        <v>18787</v>
      </c>
    </row>
    <row r="17" spans="2:4" ht="15.6" x14ac:dyDescent="0.3">
      <c r="B17" s="5" t="s">
        <v>15</v>
      </c>
      <c r="C17" s="8"/>
      <c r="D17" s="9"/>
    </row>
    <row r="18" spans="2:4" ht="16.2" thickBot="1" x14ac:dyDescent="0.35">
      <c r="B18" s="13" t="s">
        <v>16</v>
      </c>
      <c r="C18" s="14">
        <f>SUM(C6:C17)</f>
        <v>177507.15</v>
      </c>
      <c r="D18" s="15">
        <f>SUM(D6:D17)</f>
        <v>229686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zoomScale="88" zoomScaleNormal="88" workbookViewId="0">
      <selection activeCell="B21" sqref="B21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5" customFormat="1" ht="15.6" x14ac:dyDescent="0.3">
      <c r="A1" s="25" t="s">
        <v>21</v>
      </c>
      <c r="C1" s="16"/>
    </row>
    <row r="3" spans="1:6" ht="15" thickBot="1" x14ac:dyDescent="0.35"/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8.600000000000001" thickTop="1" x14ac:dyDescent="0.35">
      <c r="A5" s="3"/>
      <c r="B5" s="29" t="s">
        <v>2</v>
      </c>
      <c r="C5" s="57" t="s">
        <v>18</v>
      </c>
      <c r="D5" s="31" t="s">
        <v>3</v>
      </c>
    </row>
    <row r="6" spans="1:6" ht="15.6" x14ac:dyDescent="0.3">
      <c r="B6" s="38">
        <v>45261</v>
      </c>
      <c r="C6" s="58">
        <v>14222.14</v>
      </c>
      <c r="D6" s="9">
        <f>18042+1353</f>
        <v>19395</v>
      </c>
    </row>
    <row r="7" spans="1:6" ht="15.6" x14ac:dyDescent="0.3">
      <c r="B7" s="37">
        <v>45292</v>
      </c>
      <c r="C7" s="56">
        <v>14222.14</v>
      </c>
      <c r="D7" s="12">
        <f>1353+18042</f>
        <v>19395</v>
      </c>
    </row>
    <row r="8" spans="1:6" ht="15.6" x14ac:dyDescent="0.3">
      <c r="B8" s="38">
        <v>45323</v>
      </c>
      <c r="C8" s="58">
        <v>15063.95</v>
      </c>
      <c r="D8" s="9">
        <f>1509+19898</f>
        <v>21407</v>
      </c>
    </row>
    <row r="9" spans="1:6" ht="15.6" x14ac:dyDescent="0.3">
      <c r="B9" s="37">
        <v>45352</v>
      </c>
      <c r="C9" s="56">
        <v>14982.87</v>
      </c>
      <c r="D9" s="12">
        <f>1499+19836</f>
        <v>21335</v>
      </c>
    </row>
    <row r="10" spans="1:6" ht="15.6" x14ac:dyDescent="0.3">
      <c r="B10" s="38">
        <v>45383</v>
      </c>
      <c r="C10" s="58">
        <v>16233.16</v>
      </c>
      <c r="D10" s="9">
        <f>1448+20379</f>
        <v>21827</v>
      </c>
    </row>
    <row r="11" spans="1:6" ht="15.6" x14ac:dyDescent="0.3">
      <c r="B11" s="37">
        <v>45413</v>
      </c>
      <c r="C11" s="56">
        <v>14439.23</v>
      </c>
      <c r="D11" s="12">
        <f>1554+16647</f>
        <v>18201</v>
      </c>
    </row>
    <row r="12" spans="1:6" ht="15.6" x14ac:dyDescent="0.3">
      <c r="B12" s="38">
        <v>45444</v>
      </c>
      <c r="C12" s="58">
        <v>15129.52</v>
      </c>
      <c r="D12" s="9">
        <f>1541+18051</f>
        <v>19592</v>
      </c>
    </row>
    <row r="13" spans="1:6" ht="15.6" x14ac:dyDescent="0.3">
      <c r="B13" s="37">
        <v>45474</v>
      </c>
      <c r="C13" s="56">
        <v>15693.23</v>
      </c>
      <c r="D13" s="12">
        <f>1590+19486</f>
        <v>21076</v>
      </c>
    </row>
    <row r="14" spans="1:6" ht="15.6" x14ac:dyDescent="0.3">
      <c r="B14" s="38">
        <v>45505</v>
      </c>
      <c r="C14" s="58">
        <v>22512.21</v>
      </c>
      <c r="D14" s="9">
        <f>2115+25913</f>
        <v>28028</v>
      </c>
    </row>
    <row r="15" spans="1:6" ht="15.6" x14ac:dyDescent="0.3">
      <c r="B15" s="37">
        <v>45536</v>
      </c>
      <c r="C15" s="56">
        <v>17632.27</v>
      </c>
      <c r="D15" s="12">
        <f>1859+20496</f>
        <v>22355</v>
      </c>
    </row>
    <row r="16" spans="1:6" ht="15.6" x14ac:dyDescent="0.3">
      <c r="B16" s="38">
        <v>45566</v>
      </c>
      <c r="C16" s="58">
        <v>15266.57</v>
      </c>
      <c r="D16" s="9">
        <v>17683</v>
      </c>
    </row>
    <row r="17" spans="2:4" ht="16.2" thickBot="1" x14ac:dyDescent="0.35">
      <c r="B17" s="50">
        <v>45597</v>
      </c>
      <c r="C17" s="51">
        <v>16332</v>
      </c>
      <c r="D17" s="52">
        <v>18787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opLeftCell="A4" workbookViewId="0">
      <selection activeCell="D29" sqref="D29"/>
    </sheetView>
  </sheetViews>
  <sheetFormatPr defaultColWidth="9.109375" defaultRowHeight="13.8" x14ac:dyDescent="0.25"/>
  <cols>
    <col min="1" max="1" width="23.332031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1" spans="1:6" s="25" customFormat="1" ht="15.6" x14ac:dyDescent="0.3">
      <c r="C1" s="16"/>
    </row>
    <row r="3" spans="1:6" ht="14.4" thickBot="1" x14ac:dyDescent="0.3">
      <c r="F3" s="2"/>
    </row>
    <row r="4" spans="1:6" s="25" customFormat="1" ht="30" customHeight="1" thickBot="1" x14ac:dyDescent="0.35">
      <c r="B4" s="53" t="s">
        <v>19</v>
      </c>
      <c r="C4" s="54"/>
      <c r="D4" s="55"/>
      <c r="F4" s="26"/>
    </row>
    <row r="5" spans="1:6" ht="19.2" thickTop="1" thickBot="1" x14ac:dyDescent="0.4">
      <c r="A5" s="3"/>
      <c r="B5" s="27" t="s">
        <v>0</v>
      </c>
      <c r="C5" s="46" t="s">
        <v>17</v>
      </c>
      <c r="D5" s="28" t="s">
        <v>1</v>
      </c>
    </row>
    <row r="6" spans="1:6" ht="15.6" x14ac:dyDescent="0.3">
      <c r="B6" s="39">
        <v>2004</v>
      </c>
      <c r="C6" s="41">
        <v>0</v>
      </c>
      <c r="D6" s="40">
        <v>0</v>
      </c>
    </row>
    <row r="7" spans="1:6" ht="15.6" x14ac:dyDescent="0.3">
      <c r="B7" s="5">
        <v>2005</v>
      </c>
      <c r="C7" s="47">
        <v>9748.1200000000008</v>
      </c>
      <c r="D7" s="7">
        <v>7237</v>
      </c>
    </row>
    <row r="8" spans="1:6" ht="15.6" x14ac:dyDescent="0.3">
      <c r="B8" s="10">
        <v>2006</v>
      </c>
      <c r="C8" s="44">
        <v>18364.79</v>
      </c>
      <c r="D8" s="18">
        <v>14649</v>
      </c>
    </row>
    <row r="9" spans="1:6" ht="15.6" x14ac:dyDescent="0.3">
      <c r="B9" s="5">
        <v>2007</v>
      </c>
      <c r="C9" s="47">
        <v>26822.86</v>
      </c>
      <c r="D9" s="7">
        <v>55508</v>
      </c>
    </row>
    <row r="10" spans="1:6" ht="15.6" x14ac:dyDescent="0.3">
      <c r="B10" s="10">
        <v>2008</v>
      </c>
      <c r="C10" s="44">
        <v>82605.179999999993</v>
      </c>
      <c r="D10" s="18">
        <v>233865</v>
      </c>
    </row>
    <row r="11" spans="1:6" ht="15.6" x14ac:dyDescent="0.3">
      <c r="B11" s="5">
        <v>2009</v>
      </c>
      <c r="C11" s="47">
        <v>83775.7</v>
      </c>
      <c r="D11" s="7">
        <v>241863</v>
      </c>
    </row>
    <row r="12" spans="1:6" ht="15.6" x14ac:dyDescent="0.3">
      <c r="B12" s="10">
        <v>2010</v>
      </c>
      <c r="C12" s="44">
        <v>85231.23</v>
      </c>
      <c r="D12" s="18">
        <v>249617</v>
      </c>
    </row>
    <row r="13" spans="1:6" ht="15.6" x14ac:dyDescent="0.3">
      <c r="B13" s="5">
        <v>2011</v>
      </c>
      <c r="C13" s="47">
        <v>106028.65</v>
      </c>
      <c r="D13" s="7">
        <v>280468</v>
      </c>
    </row>
    <row r="14" spans="1:6" ht="15.6" x14ac:dyDescent="0.3">
      <c r="B14" s="10">
        <v>2012</v>
      </c>
      <c r="C14" s="44">
        <f>'2012'!C18</f>
        <v>140453.56</v>
      </c>
      <c r="D14" s="18">
        <f>'2012'!D18</f>
        <v>357650</v>
      </c>
    </row>
    <row r="15" spans="1:6" ht="15.6" x14ac:dyDescent="0.3">
      <c r="B15" s="5">
        <v>2013</v>
      </c>
      <c r="C15" s="42">
        <f>'2013'!C18</f>
        <v>121239.5</v>
      </c>
      <c r="D15" s="9">
        <f>'2013'!D18</f>
        <v>353387</v>
      </c>
    </row>
    <row r="16" spans="1:6" ht="15.6" x14ac:dyDescent="0.3">
      <c r="B16" s="10">
        <v>2014</v>
      </c>
      <c r="C16" s="43">
        <f>'2014'!C18</f>
        <v>122885.06999999999</v>
      </c>
      <c r="D16" s="12">
        <f>'2014'!D18</f>
        <v>355159</v>
      </c>
    </row>
    <row r="17" spans="2:4" ht="15.6" x14ac:dyDescent="0.3">
      <c r="B17" s="5">
        <v>2015</v>
      </c>
      <c r="C17" s="42">
        <f>'2015'!C18</f>
        <v>217787.17</v>
      </c>
      <c r="D17" s="9">
        <f>'2015'!D18</f>
        <v>364932</v>
      </c>
    </row>
    <row r="18" spans="2:4" ht="15.6" x14ac:dyDescent="0.3">
      <c r="B18" s="10">
        <v>2016</v>
      </c>
      <c r="C18" s="44">
        <f>'2016'!C18</f>
        <v>253172.39</v>
      </c>
      <c r="D18" s="18">
        <f>'2016'!D18</f>
        <v>388071</v>
      </c>
    </row>
    <row r="19" spans="2:4" ht="15.6" x14ac:dyDescent="0.3">
      <c r="B19" s="5">
        <v>2017</v>
      </c>
      <c r="C19" s="47">
        <f>'2017'!C18</f>
        <v>206007.08000000002</v>
      </c>
      <c r="D19" s="7">
        <f>'2017'!D18</f>
        <v>348460</v>
      </c>
    </row>
    <row r="20" spans="2:4" ht="15.6" x14ac:dyDescent="0.3">
      <c r="B20" s="10">
        <v>2018</v>
      </c>
      <c r="C20" s="43">
        <f>'2018'!C18</f>
        <v>262426.15000000002</v>
      </c>
      <c r="D20" s="12">
        <f>'2018'!D18</f>
        <v>341851</v>
      </c>
    </row>
    <row r="21" spans="2:4" ht="15.6" x14ac:dyDescent="0.3">
      <c r="B21" s="5">
        <v>2019</v>
      </c>
      <c r="C21" s="42">
        <f>'2019'!C18</f>
        <v>203094.1</v>
      </c>
      <c r="D21" s="7">
        <f>'2019'!D18</f>
        <v>261798</v>
      </c>
    </row>
    <row r="22" spans="2:4" ht="15.6" x14ac:dyDescent="0.25">
      <c r="B22" s="36">
        <v>2020</v>
      </c>
      <c r="C22" s="43">
        <f>'2020'!C18</f>
        <v>148367.63999999998</v>
      </c>
      <c r="D22" s="12">
        <f>'2020'!D18</f>
        <v>181251</v>
      </c>
    </row>
    <row r="23" spans="2:4" ht="15.6" x14ac:dyDescent="0.3">
      <c r="B23" s="5">
        <v>2021</v>
      </c>
      <c r="C23" s="42">
        <f>'2021'!C18</f>
        <v>135157.93</v>
      </c>
      <c r="D23" s="7">
        <f>'2021'!D18</f>
        <v>157284</v>
      </c>
    </row>
    <row r="24" spans="2:4" ht="15.6" x14ac:dyDescent="0.25">
      <c r="B24" s="36">
        <v>2022</v>
      </c>
      <c r="C24" s="43">
        <f>'2022'!C18</f>
        <v>222529.10999999996</v>
      </c>
      <c r="D24" s="12">
        <f>'2022'!D18</f>
        <v>258166</v>
      </c>
    </row>
    <row r="25" spans="2:4" ht="16.2" thickBot="1" x14ac:dyDescent="0.35">
      <c r="B25" s="48">
        <v>2023</v>
      </c>
      <c r="C25" s="45">
        <f>'2023'!C18</f>
        <v>194310.66000000003</v>
      </c>
      <c r="D25" s="49">
        <f>'2023'!D18</f>
        <v>259326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Alice</cp:lastModifiedBy>
  <dcterms:created xsi:type="dcterms:W3CDTF">2013-09-10T13:21:21Z</dcterms:created>
  <dcterms:modified xsi:type="dcterms:W3CDTF">2024-11-11T18:23:52Z</dcterms:modified>
</cp:coreProperties>
</file>