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alta tensão\barroso, antiga  ucpel- campus II\"/>
    </mc:Choice>
  </mc:AlternateContent>
  <xr:revisionPtr revIDLastSave="0" documentId="8_{D5617FE1-2142-4F66-A450-F2E6751D5D86}" xr6:coauthVersionLast="47" xr6:coauthVersionMax="47" xr10:uidLastSave="{00000000-0000-0000-0000-000000000000}"/>
  <bookViews>
    <workbookView xWindow="-108" yWindow="-108" windowWidth="23256" windowHeight="12456" firstSheet="6" activeTab="8" xr2:uid="{00000000-000D-0000-FFFF-FFFF00000000}"/>
  </bookViews>
  <sheets>
    <sheet name="HISTORICO" sheetId="9" r:id="rId1"/>
    <sheet name="2017" sheetId="7" r:id="rId2"/>
    <sheet name="2018" sheetId="8" r:id="rId3"/>
    <sheet name="2019" sheetId="10" r:id="rId4"/>
    <sheet name="2020" sheetId="11" r:id="rId5"/>
    <sheet name="2021" sheetId="12" r:id="rId6"/>
    <sheet name="2022" sheetId="13" r:id="rId7"/>
    <sheet name="2023" sheetId="14" r:id="rId8"/>
    <sheet name="2024" sheetId="15" r:id="rId9"/>
    <sheet name="Grá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8" i="15"/>
  <c r="D15" i="6"/>
  <c r="D7" i="15"/>
  <c r="D18" i="15" s="1"/>
  <c r="D12" i="9"/>
  <c r="C12" i="9"/>
  <c r="D14" i="6"/>
  <c r="D13" i="6"/>
  <c r="D6" i="15"/>
  <c r="D17" i="14"/>
  <c r="C18" i="15"/>
  <c r="D12" i="6"/>
  <c r="D16" i="14"/>
  <c r="D11" i="6"/>
  <c r="D15" i="14"/>
  <c r="D10" i="6"/>
  <c r="D14" i="14"/>
  <c r="D9" i="6"/>
  <c r="D13" i="14"/>
  <c r="D8" i="6"/>
  <c r="D12" i="14"/>
  <c r="D7" i="6"/>
  <c r="D11" i="14"/>
  <c r="D6" i="6"/>
  <c r="D10" i="14"/>
  <c r="D9" i="14"/>
  <c r="D8" i="14"/>
  <c r="D7" i="14"/>
  <c r="D6" i="14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4" l="1"/>
  <c r="C18" i="14"/>
  <c r="C18" i="13" l="1"/>
  <c r="C11" i="9" s="1"/>
  <c r="D17" i="12"/>
  <c r="D16" i="12"/>
  <c r="D15" i="12"/>
  <c r="D14" i="12"/>
  <c r="D13" i="12"/>
  <c r="D12" i="12"/>
  <c r="D11" i="12"/>
  <c r="D10" i="12"/>
  <c r="D9" i="12"/>
  <c r="D8" i="12"/>
  <c r="D7" i="12"/>
  <c r="D6" i="12"/>
  <c r="C18" i="12"/>
  <c r="C10" i="9" s="1"/>
  <c r="D17" i="11"/>
  <c r="D16" i="11"/>
  <c r="D15" i="11"/>
  <c r="D14" i="11"/>
  <c r="D13" i="11"/>
  <c r="D12" i="11"/>
  <c r="D10" i="11"/>
  <c r="D11" i="11"/>
  <c r="D18" i="13" l="1"/>
  <c r="D11" i="9" s="1"/>
  <c r="D18" i="12"/>
  <c r="D10" i="9" s="1"/>
  <c r="D9" i="11"/>
  <c r="D7" i="11" l="1"/>
  <c r="D8" i="11"/>
  <c r="D6" i="11"/>
  <c r="D18" i="11" s="1"/>
  <c r="D9" i="9" s="1"/>
  <c r="C18" i="11"/>
  <c r="C9" i="9" s="1"/>
  <c r="D17" i="10"/>
  <c r="D16" i="10"/>
  <c r="D15" i="10"/>
  <c r="D14" i="10"/>
  <c r="D13" i="10"/>
  <c r="D12" i="10"/>
  <c r="D11" i="10"/>
  <c r="D10" i="10"/>
  <c r="D9" i="10"/>
  <c r="D8" i="10"/>
  <c r="D7" i="10"/>
  <c r="D6" i="10"/>
  <c r="C18" i="10"/>
  <c r="C8" i="9" s="1"/>
  <c r="D18" i="8"/>
  <c r="C18" i="8"/>
  <c r="D18" i="10" l="1"/>
  <c r="D8" i="9" s="1"/>
  <c r="D18" i="7"/>
  <c r="C18" i="7"/>
</calcChain>
</file>

<file path=xl/sharedStrings.xml><?xml version="1.0" encoding="utf-8"?>
<sst xmlns="http://schemas.openxmlformats.org/spreadsheetml/2006/main" count="144" uniqueCount="19">
  <si>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</si>
  <si>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</si>
  <si>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</si>
  <si>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</si>
  <si>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</si>
  <si>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</si>
  <si>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</si>
  <si>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</si>
  <si>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</si>
  <si>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</si>
  <si>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</si>
  <si>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</si>
  <si>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</si>
  <si>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</si>
  <si>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</si>
  <si>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</si>
  <si>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 xml:space="preserve">Barroso, Antiga UCPel - Campus II </t>
  </si>
  <si>
    <t>Total em consumo (kWh)</t>
  </si>
  <si>
    <t>Total em dinheiro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</si>
</sst>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192664335799E-2"/>
          <c:y val="6.7096743289621549E-2"/>
          <c:w val="0.87711852573220961"/>
          <c:h val="0.8120150485358606"/>
        </c:manualLayout>
      </c:layout>
      <c:lineChart>
        <c:grouping val="standard"/>
        <c:varyColors val="0"/>
        <c:ser>
          <c:idx val="2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4207872046586192E-2"/>
                  <c:y val="4.5422304834359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1-4030-B527-BE3662F63904}"/>
                </c:ext>
              </c:extLst>
            </c:dLbl>
            <c:dLbl>
              <c:idx val="1"/>
              <c:layout>
                <c:manualLayout>
                  <c:x val="-8.1387082636422997E-2"/>
                  <c:y val="-5.985438697546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1-4030-B527-BE3662F63904}"/>
                </c:ext>
              </c:extLst>
            </c:dLbl>
            <c:dLbl>
              <c:idx val="2"/>
              <c:layout>
                <c:manualLayout>
                  <c:x val="-9.8410239439013308E-2"/>
                  <c:y val="0.17824054516056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11-4030-B527-BE3662F63904}"/>
                </c:ext>
              </c:extLst>
            </c:dLbl>
            <c:dLbl>
              <c:idx val="3"/>
              <c:layout>
                <c:manualLayout>
                  <c:x val="-7.5511540689477477E-2"/>
                  <c:y val="6.0240944805696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D2-4D39-A008-E870025DD13E}"/>
                </c:ext>
              </c:extLst>
            </c:dLbl>
            <c:dLbl>
              <c:idx val="4"/>
              <c:layout>
                <c:manualLayout>
                  <c:x val="-7.3108771678756387E-2"/>
                  <c:y val="-8.6829387706323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8D-4814-93A0-5ADD382202A6}"/>
                </c:ext>
              </c:extLst>
            </c:dLbl>
            <c:dLbl>
              <c:idx val="5"/>
              <c:layout>
                <c:manualLayout>
                  <c:x val="-4.998076974678678E-2"/>
                  <c:y val="8.5679287040389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ED-44D4-A557-8F9A8BB4F833}"/>
                </c:ext>
              </c:extLst>
            </c:dLbl>
            <c:dLbl>
              <c:idx val="6"/>
              <c:layout>
                <c:manualLayout>
                  <c:x val="-4.7708916576478272E-2"/>
                  <c:y val="-8.9759253089931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ED-4F8E-B037-50387BB23B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"R$"\ #,##0.00</c:formatCode>
                <c:ptCount val="7"/>
                <c:pt idx="0">
                  <c:v>77215.45</c:v>
                </c:pt>
                <c:pt idx="1">
                  <c:v>109443.87</c:v>
                </c:pt>
                <c:pt idx="2">
                  <c:v>107745.95</c:v>
                </c:pt>
                <c:pt idx="3">
                  <c:v>40902.47</c:v>
                </c:pt>
                <c:pt idx="4">
                  <c:v>39371.499999999993</c:v>
                </c:pt>
                <c:pt idx="5">
                  <c:v>61419.630000000005</c:v>
                </c:pt>
                <c:pt idx="6">
                  <c:v>88003.47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11-4030-B527-BE3662F63904}"/>
            </c:ext>
          </c:extLst>
        </c:ser>
        <c:ser>
          <c:idx val="0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6853649769510496E-2"/>
                  <c:y val="-5.9630945947270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11-4030-B527-BE3662F63904}"/>
                </c:ext>
              </c:extLst>
            </c:dLbl>
            <c:dLbl>
              <c:idx val="1"/>
              <c:layout>
                <c:manualLayout>
                  <c:x val="-5.3472268186005756E-2"/>
                  <c:y val="3.6483570426478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11-4030-B527-BE3662F63904}"/>
                </c:ext>
              </c:extLst>
            </c:dLbl>
            <c:dLbl>
              <c:idx val="2"/>
              <c:layout>
                <c:manualLayout>
                  <c:x val="-6.6358626666510434E-2"/>
                  <c:y val="-5.220881883160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11-4030-B527-BE3662F63904}"/>
                </c:ext>
              </c:extLst>
            </c:dLbl>
            <c:dLbl>
              <c:idx val="3"/>
              <c:layout>
                <c:manualLayout>
                  <c:x val="-2.974697057464265E-2"/>
                  <c:y val="-9.236944870206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D2-4D39-A008-E870025DD13E}"/>
                </c:ext>
              </c:extLst>
            </c:dLbl>
            <c:dLbl>
              <c:idx val="4"/>
              <c:layout>
                <c:manualLayout>
                  <c:x val="-5.4917488797259634E-2"/>
                  <c:y val="4.1758291888481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8D-4814-93A0-5ADD382202A6}"/>
                </c:ext>
              </c:extLst>
            </c:dLbl>
            <c:dLbl>
              <c:idx val="5"/>
              <c:layout>
                <c:manualLayout>
                  <c:x val="-3.1805944384318857E-2"/>
                  <c:y val="-6.527945679267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ED-44D4-A557-8F9A8BB4F833}"/>
                </c:ext>
              </c:extLst>
            </c:dLbl>
            <c:dLbl>
              <c:idx val="6"/>
              <c:layout>
                <c:manualLayout>
                  <c:x val="-5.2252622917095246E-2"/>
                  <c:y val="-3.6719694445881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ED-4F8E-B037-50387BB23B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98153</c:v>
                </c:pt>
                <c:pt idx="1">
                  <c:v>102839</c:v>
                </c:pt>
                <c:pt idx="2">
                  <c:v>111678</c:v>
                </c:pt>
                <c:pt idx="3">
                  <c:v>41540</c:v>
                </c:pt>
                <c:pt idx="4">
                  <c:v>38663</c:v>
                </c:pt>
                <c:pt idx="5">
                  <c:v>66801</c:v>
                </c:pt>
                <c:pt idx="6">
                  <c:v>87538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11-4030-B527-BE3662F639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624448"/>
        <c:axId val="123646720"/>
      </c:lineChart>
      <c:catAx>
        <c:axId val="12362444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23646720"/>
        <c:crosses val="autoZero"/>
        <c:auto val="1"/>
        <c:lblAlgn val="ctr"/>
        <c:lblOffset val="100"/>
        <c:noMultiLvlLbl val="0"/>
      </c:catAx>
      <c:valAx>
        <c:axId val="123646720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12362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627899072475695"/>
          <c:y val="7.2645883683701742E-2"/>
          <c:w val="0.29902372154054785"/>
          <c:h val="0.1755948187930053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47697531041741E-2"/>
          <c:y val="7.2988688485865552E-2"/>
          <c:w val="0.94911071345303377"/>
          <c:h val="0.80590242850775551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593811881220205E-2"/>
                  <c:y val="-7.210860126016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3A-43C7-82AB-83279BCA577D}"/>
                </c:ext>
              </c:extLst>
            </c:dLbl>
            <c:dLbl>
              <c:idx val="1"/>
              <c:layout>
                <c:manualLayout>
                  <c:x val="-8.2081110518749431E-2"/>
                  <c:y val="8.029405916204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9F-4EFC-BE46-75DA87033EEE}"/>
                </c:ext>
              </c:extLst>
            </c:dLbl>
            <c:dLbl>
              <c:idx val="2"/>
              <c:layout>
                <c:manualLayout>
                  <c:x val="-6.5433255891549344E-2"/>
                  <c:y val="5.7516575975399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0-4A54-AEC9-54DFA4478DE3}"/>
                </c:ext>
              </c:extLst>
            </c:dLbl>
            <c:dLbl>
              <c:idx val="3"/>
              <c:layout>
                <c:manualLayout>
                  <c:x val="-4.7145380466659177E-2"/>
                  <c:y val="6.4388509492816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9F-4EFC-BE46-75DA87033EEE}"/>
                </c:ext>
              </c:extLst>
            </c:dLbl>
            <c:dLbl>
              <c:idx val="4"/>
              <c:layout>
                <c:manualLayout>
                  <c:x val="-5.702265530732107E-2"/>
                  <c:y val="-7.301588714871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9-4094-ABD8-AD430EF77857}"/>
                </c:ext>
              </c:extLst>
            </c:dLbl>
            <c:dLbl>
              <c:idx val="5"/>
              <c:layout>
                <c:manualLayout>
                  <c:x val="-6.6904077976056922E-2"/>
                  <c:y val="5.2607148474946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9-4094-ABD8-AD430EF77857}"/>
                </c:ext>
              </c:extLst>
            </c:dLbl>
            <c:dLbl>
              <c:idx val="6"/>
              <c:layout>
                <c:manualLayout>
                  <c:x val="-6.359650169326786E-2"/>
                  <c:y val="6.868894267786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9-4094-ABD8-AD430EF77857}"/>
                </c:ext>
              </c:extLst>
            </c:dLbl>
            <c:dLbl>
              <c:idx val="7"/>
              <c:layout>
                <c:manualLayout>
                  <c:x val="-5.4176445771641192E-2"/>
                  <c:y val="-7.896391363121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B-4B27-9FDF-B1447AD2BDD8}"/>
                </c:ext>
              </c:extLst>
            </c:dLbl>
            <c:dLbl>
              <c:idx val="8"/>
              <c:layout>
                <c:manualLayout>
                  <c:x val="-6.2422997840148153E-2"/>
                  <c:y val="-6.2375682245154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0-4A54-AEC9-54DFA4478DE3}"/>
                </c:ext>
              </c:extLst>
            </c:dLbl>
            <c:dLbl>
              <c:idx val="9"/>
              <c:layout>
                <c:manualLayout>
                  <c:x val="-5.0946994516182426E-2"/>
                  <c:y val="-7.9771709419212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9F-4EFC-BE46-75DA87033EEE}"/>
                </c:ext>
              </c:extLst>
            </c:dLbl>
            <c:dLbl>
              <c:idx val="10"/>
              <c:layout>
                <c:manualLayout>
                  <c:x val="-6.4924138168819451E-2"/>
                  <c:y val="-0.104897919207927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0-4A54-AEC9-54DFA4478DE3}"/>
                </c:ext>
              </c:extLst>
            </c:dLbl>
            <c:dLbl>
              <c:idx val="11"/>
              <c:layout>
                <c:manualLayout>
                  <c:x val="-1.196811546388148E-2"/>
                  <c:y val="-6.096851421197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0-4A54-AEC9-54DFA4478DE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12227.78</c:v>
                </c:pt>
                <c:pt idx="1">
                  <c:v>6706.45</c:v>
                </c:pt>
                <c:pt idx="2">
                  <c:v>6182.69</c:v>
                </c:pt>
                <c:pt idx="3">
                  <c:v>7464.19</c:v>
                </c:pt>
                <c:pt idx="4">
                  <c:v>9233.82</c:v>
                </c:pt>
                <c:pt idx="5">
                  <c:v>7988.22</c:v>
                </c:pt>
                <c:pt idx="6">
                  <c:v>6631.34</c:v>
                </c:pt>
                <c:pt idx="7">
                  <c:v>5689.05</c:v>
                </c:pt>
                <c:pt idx="8">
                  <c:v>7155.5</c:v>
                </c:pt>
                <c:pt idx="9">
                  <c:v>7229.01</c:v>
                </c:pt>
                <c:pt idx="10">
                  <c:v>5457.88</c:v>
                </c:pt>
                <c:pt idx="11">
                  <c:v>9248.9500000000007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A8-4734-9FF0-4348DBE3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72832"/>
        <c:axId val="124454016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6236512267655199E-2"/>
                  <c:y val="-4.73349775478647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60-4A54-AEC9-54DFA4478DE3}"/>
                </c:ext>
              </c:extLst>
            </c:dLbl>
            <c:dLbl>
              <c:idx val="1"/>
              <c:layout>
                <c:manualLayout>
                  <c:x val="-2.4422930178702677E-2"/>
                  <c:y val="-1.8265027200769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28-47DC-9CBE-15EFD7701E1C}"/>
                </c:ext>
              </c:extLst>
            </c:dLbl>
            <c:dLbl>
              <c:idx val="2"/>
              <c:layout>
                <c:manualLayout>
                  <c:x val="-3.031940640891919E-2"/>
                  <c:y val="-2.6290149143206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28-47DC-9CBE-15EFD7701E1C}"/>
                </c:ext>
              </c:extLst>
            </c:dLbl>
            <c:dLbl>
              <c:idx val="3"/>
              <c:layout>
                <c:manualLayout>
                  <c:x val="-3.2719142987335414E-2"/>
                  <c:y val="-1.145036103198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BD-4CF4-B244-D9FB0D7F8731}"/>
                </c:ext>
              </c:extLst>
            </c:dLbl>
            <c:dLbl>
              <c:idx val="5"/>
              <c:layout>
                <c:manualLayout>
                  <c:x val="-3.9262951690376038E-2"/>
                  <c:y val="-1.501785189604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E9-4094-ABD8-AD430EF77857}"/>
                </c:ext>
              </c:extLst>
            </c:dLbl>
            <c:dLbl>
              <c:idx val="6"/>
              <c:layout>
                <c:manualLayout>
                  <c:x val="-5.3349494308467034E-2"/>
                  <c:y val="3.72174191767649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BD-4CF4-B244-D9FB0D7F8731}"/>
                </c:ext>
              </c:extLst>
            </c:dLbl>
            <c:dLbl>
              <c:idx val="7"/>
              <c:layout>
                <c:manualLayout>
                  <c:x val="-3.4357144414073344E-2"/>
                  <c:y val="1.1833842939515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9-4094-ABD8-AD430EF77857}"/>
                </c:ext>
              </c:extLst>
            </c:dLbl>
            <c:dLbl>
              <c:idx val="8"/>
              <c:layout>
                <c:manualLayout>
                  <c:x val="-3.5995111266136186E-2"/>
                  <c:y val="2.29997121140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9-4094-ABD8-AD430EF77857}"/>
                </c:ext>
              </c:extLst>
            </c:dLbl>
            <c:dLbl>
              <c:idx val="9"/>
              <c:layout>
                <c:manualLayout>
                  <c:x val="-3.6027775412219576E-2"/>
                  <c:y val="3.4688474768429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E9-4094-ABD8-AD430EF77857}"/>
                </c:ext>
              </c:extLst>
            </c:dLbl>
            <c:dLbl>
              <c:idx val="10"/>
              <c:layout>
                <c:manualLayout>
                  <c:x val="-3.873344570625023E-2"/>
                  <c:y val="1.4799516500240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FB-4B27-9FDF-B1447AD2BDD8}"/>
                </c:ext>
              </c:extLst>
            </c:dLbl>
            <c:dLbl>
              <c:idx val="11"/>
              <c:layout>
                <c:manualLayout>
                  <c:x val="-2.4488258470869478E-2"/>
                  <c:y val="1.8574578781322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28-47DC-9CBE-15EFD7701E1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11433</c:v>
                </c:pt>
                <c:pt idx="1">
                  <c:v>6964</c:v>
                </c:pt>
                <c:pt idx="2">
                  <c:v>6742</c:v>
                </c:pt>
                <c:pt idx="3">
                  <c:v>7975</c:v>
                </c:pt>
                <c:pt idx="4">
                  <c:v>8492</c:v>
                </c:pt>
                <c:pt idx="5">
                  <c:v>8362</c:v>
                </c:pt>
                <c:pt idx="6">
                  <c:v>6471</c:v>
                </c:pt>
                <c:pt idx="7">
                  <c:v>5197</c:v>
                </c:pt>
                <c:pt idx="8">
                  <c:v>6727</c:v>
                </c:pt>
                <c:pt idx="9">
                  <c:v>6917</c:v>
                </c:pt>
                <c:pt idx="10">
                  <c:v>4837</c:v>
                </c:pt>
                <c:pt idx="11">
                  <c:v>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A8-4734-9FF0-4348DBE3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61056"/>
        <c:axId val="124455168"/>
      </c:lineChart>
      <c:dateAx>
        <c:axId val="1256728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4454016"/>
        <c:crosses val="autoZero"/>
        <c:auto val="1"/>
        <c:lblOffset val="100"/>
        <c:baseTimeUnit val="months"/>
      </c:dateAx>
      <c:valAx>
        <c:axId val="124454016"/>
        <c:scaling>
          <c:orientation val="minMax"/>
          <c:max val="1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5672832"/>
        <c:crosses val="autoZero"/>
        <c:crossBetween val="between"/>
        <c:majorUnit val="1000"/>
      </c:valAx>
      <c:valAx>
        <c:axId val="12445516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24461056"/>
        <c:crosses val="max"/>
        <c:crossBetween val="between"/>
      </c:valAx>
      <c:dateAx>
        <c:axId val="1244610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445516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761767939129584"/>
          <c:y val="7.9699589539946394E-2"/>
          <c:w val="0.2570417280947796"/>
          <c:h val="0.104446918273146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133350</xdr:rowOff>
    </xdr:from>
    <xdr:to>
      <xdr:col>11</xdr:col>
      <xdr:colOff>559045</xdr:colOff>
      <xdr:row>16</xdr:row>
      <xdr:rowOff>114301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1</xdr:row>
      <xdr:rowOff>73018</xdr:rowOff>
    </xdr:from>
    <xdr:to>
      <xdr:col>17</xdr:col>
      <xdr:colOff>9525</xdr:colOff>
      <xdr:row>17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/>
  </sheetViews>
  <sheetFormatPr defaultRowHeight="14.4" x14ac:dyDescent="0.3"/>
  <cols>
    <col min="1" max="1" width="8.33203125" customWidth="1"/>
    <col min="2" max="2" width="21.5546875" customWidth="1"/>
    <col min="3" max="3" width="23.88671875" customWidth="1"/>
    <col min="4" max="4" width="27.44140625" customWidth="1"/>
    <col min="5" max="5" width="22.6640625" customWidth="1"/>
  </cols>
  <sheetData>
    <row r="1" spans="1:5" x14ac:dyDescent="0.3">
      <c r="A1" s="17"/>
      <c r="B1" s="17"/>
      <c r="C1" s="17"/>
      <c r="D1" s="17"/>
      <c r="E1" s="17"/>
    </row>
    <row r="3" spans="1:5" ht="15" thickBot="1" x14ac:dyDescent="0.35"/>
    <row r="4" spans="1:5" ht="27.75" customHeight="1" thickBot="1" x14ac:dyDescent="0.7">
      <c r="A4" s="2"/>
      <c r="B4" s="33" t="s">
        <v>16</v>
      </c>
      <c r="C4" s="34"/>
      <c r="D4" s="35"/>
    </row>
    <row r="5" spans="1:5" ht="18" thickTop="1" x14ac:dyDescent="0.3">
      <c r="A5" s="3"/>
      <c r="B5" s="10" t="s">
        <v>0</v>
      </c>
      <c r="C5" s="18" t="s">
        <v>18</v>
      </c>
      <c r="D5" s="19" t="s">
        <v>17</v>
      </c>
    </row>
    <row r="6" spans="1:5" ht="15.6" x14ac:dyDescent="0.3">
      <c r="B6" s="10">
        <v>2017</v>
      </c>
      <c r="C6" s="30">
        <v>77215.45</v>
      </c>
      <c r="D6" s="14">
        <v>98153</v>
      </c>
    </row>
    <row r="7" spans="1:5" ht="15.6" x14ac:dyDescent="0.3">
      <c r="B7" s="7">
        <v>2018</v>
      </c>
      <c r="C7" s="29">
        <v>109443.87</v>
      </c>
      <c r="D7" s="13">
        <v>102839</v>
      </c>
    </row>
    <row r="8" spans="1:5" ht="15.6" x14ac:dyDescent="0.3">
      <c r="B8" s="10">
        <v>2019</v>
      </c>
      <c r="C8" s="30">
        <f>'2019'!C18</f>
        <v>107745.95</v>
      </c>
      <c r="D8" s="14">
        <f>'2019'!D18</f>
        <v>111678</v>
      </c>
    </row>
    <row r="9" spans="1:5" ht="15.6" x14ac:dyDescent="0.3">
      <c r="B9" s="7">
        <v>2020</v>
      </c>
      <c r="C9" s="29">
        <f>'2020'!C18</f>
        <v>40902.47</v>
      </c>
      <c r="D9" s="13">
        <f>'2020'!D18</f>
        <v>41540</v>
      </c>
    </row>
    <row r="10" spans="1:5" ht="15.6" x14ac:dyDescent="0.3">
      <c r="B10" s="10">
        <v>2021</v>
      </c>
      <c r="C10" s="30">
        <f>'2021'!C18</f>
        <v>39371.499999999993</v>
      </c>
      <c r="D10" s="14">
        <f>'2021'!D18</f>
        <v>38663</v>
      </c>
    </row>
    <row r="11" spans="1:5" ht="15.6" x14ac:dyDescent="0.3">
      <c r="B11" s="7">
        <v>2022</v>
      </c>
      <c r="C11" s="29">
        <f>'2022'!C18</f>
        <v>61419.630000000005</v>
      </c>
      <c r="D11" s="13">
        <f>'2022'!D18</f>
        <v>66801</v>
      </c>
    </row>
    <row r="12" spans="1:5" ht="15.6" x14ac:dyDescent="0.3">
      <c r="B12" s="10">
        <v>2023</v>
      </c>
      <c r="C12" s="30">
        <f>'2023'!C18</f>
        <v>88003.47</v>
      </c>
      <c r="D12" s="31">
        <f>'2023'!D18</f>
        <v>87538</v>
      </c>
    </row>
    <row r="13" spans="1:5" ht="15.6" x14ac:dyDescent="0.3">
      <c r="B13" s="7"/>
      <c r="C13" s="29"/>
      <c r="D13" s="13"/>
    </row>
    <row r="14" spans="1:5" ht="15.6" x14ac:dyDescent="0.3">
      <c r="B14" s="10"/>
      <c r="C14" s="30"/>
      <c r="D14" s="14"/>
    </row>
    <row r="15" spans="1:5" ht="15.6" x14ac:dyDescent="0.3">
      <c r="B15" s="7"/>
      <c r="C15" s="29"/>
      <c r="D15" s="13"/>
    </row>
    <row r="16" spans="1:5" ht="15.6" x14ac:dyDescent="0.3">
      <c r="B16" s="10"/>
      <c r="C16" s="30"/>
      <c r="D16" s="14"/>
    </row>
    <row r="17" spans="2:4" ht="16.2" thickBot="1" x14ac:dyDescent="0.35">
      <c r="B17" s="15"/>
      <c r="C17" s="32"/>
      <c r="D17" s="16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="103" zoomScaleNormal="120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0" t="s">
        <v>0</v>
      </c>
      <c r="C5" s="36" t="s">
        <v>15</v>
      </c>
      <c r="D5" s="22" t="s">
        <v>1</v>
      </c>
    </row>
    <row r="6" spans="1:4" ht="15.6" x14ac:dyDescent="0.3">
      <c r="B6" s="28">
        <v>45017</v>
      </c>
      <c r="C6" s="37">
        <v>12227.78</v>
      </c>
      <c r="D6" s="13">
        <f>1930+9503</f>
        <v>11433</v>
      </c>
    </row>
    <row r="7" spans="1:4" ht="15.6" x14ac:dyDescent="0.3">
      <c r="B7" s="27">
        <v>45047</v>
      </c>
      <c r="C7" s="38">
        <v>6706.45</v>
      </c>
      <c r="D7" s="14">
        <f>1201+5763</f>
        <v>6964</v>
      </c>
    </row>
    <row r="8" spans="1:4" ht="15.6" x14ac:dyDescent="0.3">
      <c r="B8" s="28">
        <v>45078</v>
      </c>
      <c r="C8" s="37">
        <v>6182.69</v>
      </c>
      <c r="D8" s="13">
        <f>1136+5606</f>
        <v>6742</v>
      </c>
    </row>
    <row r="9" spans="1:4" ht="15.6" x14ac:dyDescent="0.3">
      <c r="B9" s="27">
        <v>45108</v>
      </c>
      <c r="C9" s="38">
        <v>7464.19</v>
      </c>
      <c r="D9" s="14">
        <f>1308+6667</f>
        <v>7975</v>
      </c>
    </row>
    <row r="10" spans="1:4" ht="15.6" x14ac:dyDescent="0.3">
      <c r="B10" s="28">
        <v>45139</v>
      </c>
      <c r="C10" s="37">
        <v>9233.82</v>
      </c>
      <c r="D10" s="13">
        <f>1451+7041</f>
        <v>8492</v>
      </c>
    </row>
    <row r="11" spans="1:4" ht="15.6" x14ac:dyDescent="0.3">
      <c r="B11" s="27">
        <v>45170</v>
      </c>
      <c r="C11" s="39">
        <v>7988.22</v>
      </c>
      <c r="D11" s="14">
        <f>1517+6845</f>
        <v>8362</v>
      </c>
    </row>
    <row r="12" spans="1:4" ht="15.6" x14ac:dyDescent="0.3">
      <c r="B12" s="28">
        <v>45200</v>
      </c>
      <c r="C12" s="37">
        <v>6631.34</v>
      </c>
      <c r="D12" s="13">
        <f>1074+5397</f>
        <v>6471</v>
      </c>
    </row>
    <row r="13" spans="1:4" ht="15.6" x14ac:dyDescent="0.3">
      <c r="B13" s="27">
        <v>45231</v>
      </c>
      <c r="C13" s="38">
        <v>5689.05</v>
      </c>
      <c r="D13" s="14">
        <f>777+4420</f>
        <v>5197</v>
      </c>
    </row>
    <row r="14" spans="1:4" ht="15.6" x14ac:dyDescent="0.3">
      <c r="B14" s="28">
        <v>45261</v>
      </c>
      <c r="C14" s="37">
        <v>7155.5</v>
      </c>
      <c r="D14" s="13">
        <f>1053+5674</f>
        <v>6727</v>
      </c>
    </row>
    <row r="15" spans="1:4" ht="15.6" x14ac:dyDescent="0.3">
      <c r="B15" s="27">
        <v>45292</v>
      </c>
      <c r="C15" s="38">
        <v>7229.01</v>
      </c>
      <c r="D15" s="14">
        <f>951+5966</f>
        <v>6917</v>
      </c>
    </row>
    <row r="16" spans="1:4" ht="15.6" x14ac:dyDescent="0.3">
      <c r="B16" s="28">
        <v>45323</v>
      </c>
      <c r="C16" s="37">
        <v>5457.88</v>
      </c>
      <c r="D16" s="13">
        <f>637+4200</f>
        <v>4837</v>
      </c>
    </row>
    <row r="17" spans="2:4" ht="16.2" thickBot="1" x14ac:dyDescent="0.35">
      <c r="B17" s="40">
        <v>45352</v>
      </c>
      <c r="C17" s="41">
        <v>9248.9500000000007</v>
      </c>
      <c r="D17" s="42">
        <f>1652+6989</f>
        <v>8641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0" t="s">
        <v>0</v>
      </c>
      <c r="C5" s="21" t="s">
        <v>15</v>
      </c>
      <c r="D5" s="22" t="s">
        <v>1</v>
      </c>
    </row>
    <row r="6" spans="1:4" ht="15.6" x14ac:dyDescent="0.3">
      <c r="B6" s="7" t="s">
        <v>2</v>
      </c>
      <c r="C6" s="8"/>
      <c r="D6" s="9"/>
    </row>
    <row r="7" spans="1:4" ht="15.6" x14ac:dyDescent="0.3">
      <c r="B7" s="10" t="s">
        <v>3</v>
      </c>
      <c r="C7" s="11">
        <v>4574.87</v>
      </c>
      <c r="D7" s="12">
        <v>6734</v>
      </c>
    </row>
    <row r="8" spans="1:4" ht="15.6" x14ac:dyDescent="0.3">
      <c r="B8" s="7" t="s">
        <v>4</v>
      </c>
      <c r="C8" s="8">
        <v>5658.72</v>
      </c>
      <c r="D8" s="9">
        <v>7479</v>
      </c>
    </row>
    <row r="9" spans="1:4" ht="15.6" x14ac:dyDescent="0.3">
      <c r="B9" s="10" t="s">
        <v>5</v>
      </c>
      <c r="C9" s="11">
        <v>5547.41</v>
      </c>
      <c r="D9" s="12">
        <v>7289</v>
      </c>
    </row>
    <row r="10" spans="1:4" ht="15.6" x14ac:dyDescent="0.3">
      <c r="B10" s="7" t="s">
        <v>6</v>
      </c>
      <c r="C10" s="8">
        <v>7210.14</v>
      </c>
      <c r="D10" s="9">
        <v>8448</v>
      </c>
    </row>
    <row r="11" spans="1:4" ht="15.6" x14ac:dyDescent="0.3">
      <c r="B11" s="10" t="s">
        <v>7</v>
      </c>
      <c r="C11" s="11">
        <v>8509.67</v>
      </c>
      <c r="D11" s="12">
        <v>11054</v>
      </c>
    </row>
    <row r="12" spans="1:4" ht="15.6" x14ac:dyDescent="0.3">
      <c r="B12" s="7" t="s">
        <v>8</v>
      </c>
      <c r="C12" s="8">
        <v>8411.32</v>
      </c>
      <c r="D12" s="9">
        <v>11177</v>
      </c>
    </row>
    <row r="13" spans="1:4" ht="15.6" x14ac:dyDescent="0.3">
      <c r="B13" s="10" t="s">
        <v>9</v>
      </c>
      <c r="C13" s="11">
        <v>8759.23</v>
      </c>
      <c r="D13" s="12">
        <v>10579</v>
      </c>
    </row>
    <row r="14" spans="1:4" ht="15.6" x14ac:dyDescent="0.3">
      <c r="B14" s="7" t="s">
        <v>10</v>
      </c>
      <c r="C14" s="8">
        <v>6588.66</v>
      </c>
      <c r="D14" s="9">
        <v>8338</v>
      </c>
    </row>
    <row r="15" spans="1:4" ht="15.6" x14ac:dyDescent="0.3">
      <c r="B15" s="10" t="s">
        <v>11</v>
      </c>
      <c r="C15" s="11">
        <v>7619.13</v>
      </c>
      <c r="D15" s="12">
        <v>9398</v>
      </c>
    </row>
    <row r="16" spans="1:4" ht="15.6" x14ac:dyDescent="0.3">
      <c r="B16" s="7" t="s">
        <v>12</v>
      </c>
      <c r="C16" s="8">
        <v>7102.11</v>
      </c>
      <c r="D16" s="9">
        <v>9000</v>
      </c>
    </row>
    <row r="17" spans="2:4" ht="15.6" x14ac:dyDescent="0.3">
      <c r="B17" s="10" t="s">
        <v>13</v>
      </c>
      <c r="C17" s="11">
        <v>7234.19</v>
      </c>
      <c r="D17" s="12">
        <v>8657</v>
      </c>
    </row>
    <row r="18" spans="2:4" ht="16.2" thickBot="1" x14ac:dyDescent="0.35">
      <c r="B18" s="4" t="s">
        <v>14</v>
      </c>
      <c r="C18" s="5">
        <f>SUM(C7:C17)</f>
        <v>77215.45</v>
      </c>
      <c r="D18" s="6">
        <f>SUM(D7:D17)</f>
        <v>98153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4992.45</v>
      </c>
      <c r="D6" s="14">
        <v>4153</v>
      </c>
    </row>
    <row r="7" spans="1:4" ht="15.6" x14ac:dyDescent="0.3">
      <c r="B7" s="7" t="s">
        <v>3</v>
      </c>
      <c r="C7" s="8">
        <v>6187.83</v>
      </c>
      <c r="D7" s="13">
        <v>5134</v>
      </c>
    </row>
    <row r="8" spans="1:4" ht="15.6" x14ac:dyDescent="0.3">
      <c r="B8" s="10" t="s">
        <v>4</v>
      </c>
      <c r="C8" s="11">
        <v>7461.67</v>
      </c>
      <c r="D8" s="14">
        <v>6760</v>
      </c>
    </row>
    <row r="9" spans="1:4" ht="15.6" x14ac:dyDescent="0.3">
      <c r="B9" s="7" t="s">
        <v>5</v>
      </c>
      <c r="C9" s="8">
        <v>10466.31</v>
      </c>
      <c r="D9" s="13">
        <v>10492</v>
      </c>
    </row>
    <row r="10" spans="1:4" ht="15.6" x14ac:dyDescent="0.3">
      <c r="B10" s="10" t="s">
        <v>6</v>
      </c>
      <c r="C10" s="11">
        <v>9437.32</v>
      </c>
      <c r="D10" s="14">
        <v>9599</v>
      </c>
    </row>
    <row r="11" spans="1:4" ht="15.6" x14ac:dyDescent="0.3">
      <c r="B11" s="7" t="s">
        <v>7</v>
      </c>
      <c r="C11" s="8">
        <v>10745.14</v>
      </c>
      <c r="D11" s="13">
        <v>9832</v>
      </c>
    </row>
    <row r="12" spans="1:4" ht="15.6" x14ac:dyDescent="0.3">
      <c r="B12" s="10" t="s">
        <v>8</v>
      </c>
      <c r="C12" s="11">
        <v>11255.33</v>
      </c>
      <c r="D12" s="14">
        <v>10743</v>
      </c>
    </row>
    <row r="13" spans="1:4" ht="15.6" x14ac:dyDescent="0.3">
      <c r="B13" s="7" t="s">
        <v>9</v>
      </c>
      <c r="C13" s="8">
        <v>10538.38</v>
      </c>
      <c r="D13" s="13">
        <v>10103</v>
      </c>
    </row>
    <row r="14" spans="1:4" ht="15.6" x14ac:dyDescent="0.3">
      <c r="B14" s="10" t="s">
        <v>10</v>
      </c>
      <c r="C14" s="11">
        <v>10412.83</v>
      </c>
      <c r="D14" s="14">
        <v>9392</v>
      </c>
    </row>
    <row r="15" spans="1:4" ht="15.6" x14ac:dyDescent="0.3">
      <c r="B15" s="7" t="s">
        <v>11</v>
      </c>
      <c r="C15" s="8">
        <v>9615.9500000000007</v>
      </c>
      <c r="D15" s="13">
        <v>8631</v>
      </c>
    </row>
    <row r="16" spans="1:4" ht="15.6" x14ac:dyDescent="0.3">
      <c r="B16" s="10" t="s">
        <v>12</v>
      </c>
      <c r="C16" s="11">
        <v>9786.39</v>
      </c>
      <c r="D16" s="14">
        <v>9555</v>
      </c>
    </row>
    <row r="17" spans="2:4" ht="15.6" x14ac:dyDescent="0.3">
      <c r="B17" s="7" t="s">
        <v>13</v>
      </c>
      <c r="C17" s="8">
        <v>8544.27</v>
      </c>
      <c r="D17" s="13">
        <v>8445</v>
      </c>
    </row>
    <row r="18" spans="2:4" ht="16.2" thickBot="1" x14ac:dyDescent="0.35">
      <c r="B18" s="4" t="s">
        <v>14</v>
      </c>
      <c r="C18" s="5">
        <f>SUM(C6:C17)</f>
        <v>109443.87</v>
      </c>
      <c r="D18" s="6">
        <f>SUM(D6:D17)</f>
        <v>102839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6290.69</v>
      </c>
      <c r="D6" s="14">
        <f>393+5755</f>
        <v>6148</v>
      </c>
    </row>
    <row r="7" spans="1:4" ht="15.6" x14ac:dyDescent="0.3">
      <c r="B7" s="7" t="s">
        <v>3</v>
      </c>
      <c r="C7" s="8">
        <v>8268.57</v>
      </c>
      <c r="D7" s="13">
        <f>562+8519</f>
        <v>9081</v>
      </c>
    </row>
    <row r="8" spans="1:4" ht="15.6" x14ac:dyDescent="0.3">
      <c r="B8" s="10" t="s">
        <v>4</v>
      </c>
      <c r="C8" s="11">
        <v>7795.01</v>
      </c>
      <c r="D8" s="14">
        <f>1165+7124</f>
        <v>8289</v>
      </c>
    </row>
    <row r="9" spans="1:4" ht="15.6" x14ac:dyDescent="0.3">
      <c r="B9" s="7" t="s">
        <v>5</v>
      </c>
      <c r="C9" s="8">
        <v>10100.870000000001</v>
      </c>
      <c r="D9" s="13">
        <f>1747+8244</f>
        <v>9991</v>
      </c>
    </row>
    <row r="10" spans="1:4" ht="15.6" x14ac:dyDescent="0.3">
      <c r="B10" s="10" t="s">
        <v>6</v>
      </c>
      <c r="C10" s="11">
        <v>9885.9599999999991</v>
      </c>
      <c r="D10" s="14">
        <f>1727+8554</f>
        <v>10281</v>
      </c>
    </row>
    <row r="11" spans="1:4" ht="15.6" x14ac:dyDescent="0.3">
      <c r="B11" s="7" t="s">
        <v>7</v>
      </c>
      <c r="C11" s="8">
        <v>9337.7999999999993</v>
      </c>
      <c r="D11" s="13">
        <f>1627+8694</f>
        <v>10321</v>
      </c>
    </row>
    <row r="12" spans="1:4" ht="15.6" x14ac:dyDescent="0.3">
      <c r="B12" s="10" t="s">
        <v>8</v>
      </c>
      <c r="C12" s="11">
        <v>12159.84</v>
      </c>
      <c r="D12" s="14">
        <f>1824+10024</f>
        <v>11848</v>
      </c>
    </row>
    <row r="13" spans="1:4" ht="15.6" x14ac:dyDescent="0.3">
      <c r="B13" s="7" t="s">
        <v>9</v>
      </c>
      <c r="C13" s="8">
        <v>10283.780000000001</v>
      </c>
      <c r="D13" s="13">
        <f>1490+9263</f>
        <v>10753</v>
      </c>
    </row>
    <row r="14" spans="1:4" ht="15.6" x14ac:dyDescent="0.3">
      <c r="B14" s="10" t="s">
        <v>10</v>
      </c>
      <c r="C14" s="11">
        <v>10292.02</v>
      </c>
      <c r="D14" s="14">
        <f>1655+9345</f>
        <v>11000</v>
      </c>
    </row>
    <row r="15" spans="1:4" ht="15.6" x14ac:dyDescent="0.3">
      <c r="B15" s="7" t="s">
        <v>11</v>
      </c>
      <c r="C15" s="8">
        <v>7920.68</v>
      </c>
      <c r="D15" s="13">
        <f>1469+6463</f>
        <v>7932</v>
      </c>
    </row>
    <row r="16" spans="1:4" ht="15.6" x14ac:dyDescent="0.3">
      <c r="B16" s="10" t="s">
        <v>12</v>
      </c>
      <c r="C16" s="11">
        <v>8207.9599999999991</v>
      </c>
      <c r="D16" s="14">
        <f>1438+6925</f>
        <v>8363</v>
      </c>
    </row>
    <row r="17" spans="2:4" ht="15.6" x14ac:dyDescent="0.3">
      <c r="B17" s="7" t="s">
        <v>13</v>
      </c>
      <c r="C17" s="8">
        <v>7202.77</v>
      </c>
      <c r="D17" s="13">
        <f>1240+6431</f>
        <v>7671</v>
      </c>
    </row>
    <row r="18" spans="2:4" ht="16.2" thickBot="1" x14ac:dyDescent="0.35">
      <c r="B18" s="4" t="s">
        <v>14</v>
      </c>
      <c r="C18" s="5">
        <f>SUM(C6:C17)</f>
        <v>107745.95</v>
      </c>
      <c r="D18" s="6">
        <f>SUM(D6:D17)</f>
        <v>111678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3812.03</v>
      </c>
      <c r="D6" s="14">
        <f>279+3975</f>
        <v>4254</v>
      </c>
    </row>
    <row r="7" spans="1:4" ht="15.6" x14ac:dyDescent="0.3">
      <c r="B7" s="7" t="s">
        <v>3</v>
      </c>
      <c r="C7" s="8">
        <v>4634.3</v>
      </c>
      <c r="D7" s="13">
        <f>351+5452</f>
        <v>5803</v>
      </c>
    </row>
    <row r="8" spans="1:4" ht="15.6" x14ac:dyDescent="0.3">
      <c r="B8" s="10" t="s">
        <v>4</v>
      </c>
      <c r="C8" s="11">
        <v>5583.35</v>
      </c>
      <c r="D8" s="14">
        <f>668+5310</f>
        <v>5978</v>
      </c>
    </row>
    <row r="9" spans="1:4" ht="15.6" x14ac:dyDescent="0.3">
      <c r="B9" s="7" t="s">
        <v>5</v>
      </c>
      <c r="C9" s="8">
        <v>3439.38</v>
      </c>
      <c r="D9" s="13">
        <f>356+2841</f>
        <v>3197</v>
      </c>
    </row>
    <row r="10" spans="1:4" ht="15.6" x14ac:dyDescent="0.3">
      <c r="B10" s="10" t="s">
        <v>6</v>
      </c>
      <c r="C10" s="11">
        <v>3270.16</v>
      </c>
      <c r="D10" s="14">
        <f>340+2814</f>
        <v>3154</v>
      </c>
    </row>
    <row r="11" spans="1:4" ht="15.6" x14ac:dyDescent="0.3">
      <c r="B11" s="7" t="s">
        <v>7</v>
      </c>
      <c r="C11" s="8">
        <v>3080.51</v>
      </c>
      <c r="D11" s="13">
        <f>314+2762</f>
        <v>3076</v>
      </c>
    </row>
    <row r="12" spans="1:4" ht="15.6" x14ac:dyDescent="0.3">
      <c r="B12" s="10" t="s">
        <v>8</v>
      </c>
      <c r="C12" s="11">
        <v>3233.35</v>
      </c>
      <c r="D12" s="14">
        <f>2915+354</f>
        <v>3269</v>
      </c>
    </row>
    <row r="13" spans="1:4" ht="15.6" x14ac:dyDescent="0.3">
      <c r="B13" s="7" t="s">
        <v>9</v>
      </c>
      <c r="C13" s="8">
        <v>3304.27</v>
      </c>
      <c r="D13" s="13">
        <f>2916+370</f>
        <v>3286</v>
      </c>
    </row>
    <row r="14" spans="1:4" ht="15.6" x14ac:dyDescent="0.3">
      <c r="B14" s="10" t="s">
        <v>10</v>
      </c>
      <c r="C14" s="26">
        <v>2978.17</v>
      </c>
      <c r="D14" s="14">
        <f>2548+300</f>
        <v>2848</v>
      </c>
    </row>
    <row r="15" spans="1:4" ht="15.6" x14ac:dyDescent="0.3">
      <c r="B15" s="7" t="s">
        <v>11</v>
      </c>
      <c r="C15" s="8">
        <v>2766.4</v>
      </c>
      <c r="D15" s="13">
        <f>2474+305</f>
        <v>2779</v>
      </c>
    </row>
    <row r="16" spans="1:4" ht="15.6" x14ac:dyDescent="0.3">
      <c r="B16" s="10" t="s">
        <v>12</v>
      </c>
      <c r="C16" s="11">
        <v>1857.63</v>
      </c>
      <c r="D16" s="14">
        <f>1131+123</f>
        <v>1254</v>
      </c>
    </row>
    <row r="17" spans="2:4" ht="15.6" x14ac:dyDescent="0.3">
      <c r="B17" s="7" t="s">
        <v>13</v>
      </c>
      <c r="C17" s="8">
        <v>2942.92</v>
      </c>
      <c r="D17" s="13">
        <f>2418+224</f>
        <v>2642</v>
      </c>
    </row>
    <row r="18" spans="2:4" ht="16.2" thickBot="1" x14ac:dyDescent="0.35">
      <c r="B18" s="4" t="s">
        <v>14</v>
      </c>
      <c r="C18" s="5">
        <f>SUM(C6:C17)</f>
        <v>40902.47</v>
      </c>
      <c r="D18" s="6">
        <f>SUM(D6:D17)</f>
        <v>41540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3314.97</v>
      </c>
      <c r="D6" s="14">
        <f>2286+208</f>
        <v>2494</v>
      </c>
    </row>
    <row r="7" spans="1:4" ht="15.6" x14ac:dyDescent="0.3">
      <c r="B7" s="7" t="s">
        <v>3</v>
      </c>
      <c r="C7" s="8">
        <v>2670.51</v>
      </c>
      <c r="D7" s="13">
        <f>3263+242</f>
        <v>3505</v>
      </c>
    </row>
    <row r="8" spans="1:4" ht="15.6" x14ac:dyDescent="0.3">
      <c r="B8" s="10" t="s">
        <v>4</v>
      </c>
      <c r="C8" s="11">
        <v>3012.99</v>
      </c>
      <c r="D8" s="14">
        <f>2737+241</f>
        <v>2978</v>
      </c>
    </row>
    <row r="9" spans="1:4" ht="15.6" x14ac:dyDescent="0.3">
      <c r="B9" s="7" t="s">
        <v>5</v>
      </c>
      <c r="C9" s="8">
        <v>3145.4</v>
      </c>
      <c r="D9" s="13">
        <f>2999+311</f>
        <v>3310</v>
      </c>
    </row>
    <row r="10" spans="1:4" ht="15.6" x14ac:dyDescent="0.3">
      <c r="B10" s="10" t="s">
        <v>6</v>
      </c>
      <c r="C10" s="11">
        <v>2905.91</v>
      </c>
      <c r="D10" s="14">
        <f>2816+281</f>
        <v>3097</v>
      </c>
    </row>
    <row r="11" spans="1:4" ht="15.6" x14ac:dyDescent="0.3">
      <c r="B11" s="7" t="s">
        <v>7</v>
      </c>
      <c r="C11" s="8">
        <v>3001.14</v>
      </c>
      <c r="D11" s="13">
        <f>2939+303</f>
        <v>3242</v>
      </c>
    </row>
    <row r="12" spans="1:4" ht="15.6" x14ac:dyDescent="0.3">
      <c r="B12" s="10" t="s">
        <v>8</v>
      </c>
      <c r="C12" s="11">
        <v>2963.5</v>
      </c>
      <c r="D12" s="14">
        <f>2770+307</f>
        <v>3077</v>
      </c>
    </row>
    <row r="13" spans="1:4" ht="15.6" x14ac:dyDescent="0.3">
      <c r="B13" s="7" t="s">
        <v>9</v>
      </c>
      <c r="C13" s="8">
        <v>3628.98</v>
      </c>
      <c r="D13" s="13">
        <f>3274+347</f>
        <v>3621</v>
      </c>
    </row>
    <row r="14" spans="1:4" ht="15.6" x14ac:dyDescent="0.3">
      <c r="B14" s="10" t="s">
        <v>10</v>
      </c>
      <c r="C14" s="26">
        <v>3760.2</v>
      </c>
      <c r="D14" s="14">
        <f>3444+321</f>
        <v>3765</v>
      </c>
    </row>
    <row r="15" spans="1:4" ht="15.6" x14ac:dyDescent="0.3">
      <c r="B15" s="7" t="s">
        <v>11</v>
      </c>
      <c r="C15" s="8">
        <v>3174.78</v>
      </c>
      <c r="D15" s="13">
        <f>2650+249</f>
        <v>2899</v>
      </c>
    </row>
    <row r="16" spans="1:4" ht="15.6" x14ac:dyDescent="0.3">
      <c r="B16" s="10" t="s">
        <v>12</v>
      </c>
      <c r="C16" s="11">
        <v>3755.38</v>
      </c>
      <c r="D16" s="14">
        <f>2861+423</f>
        <v>3284</v>
      </c>
    </row>
    <row r="17" spans="2:4" ht="15.6" x14ac:dyDescent="0.3">
      <c r="B17" s="7" t="s">
        <v>13</v>
      </c>
      <c r="C17" s="8">
        <v>4037.74</v>
      </c>
      <c r="D17" s="13">
        <f>2991+400</f>
        <v>3391</v>
      </c>
    </row>
    <row r="18" spans="2:4" ht="16.2" thickBot="1" x14ac:dyDescent="0.35">
      <c r="B18" s="4" t="s">
        <v>14</v>
      </c>
      <c r="C18" s="5">
        <f>SUM(C6:C17)</f>
        <v>39371.499999999993</v>
      </c>
      <c r="D18" s="6">
        <f>SUM(D6:D17)</f>
        <v>38663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3340</v>
      </c>
      <c r="D6" s="14">
        <f>2414+230</f>
        <v>2644</v>
      </c>
    </row>
    <row r="7" spans="1:4" ht="15.6" x14ac:dyDescent="0.3">
      <c r="B7" s="7" t="s">
        <v>3</v>
      </c>
      <c r="C7" s="8">
        <v>3424.3</v>
      </c>
      <c r="D7" s="13">
        <f>3007+194</f>
        <v>3201</v>
      </c>
    </row>
    <row r="8" spans="1:4" ht="15.6" x14ac:dyDescent="0.3">
      <c r="B8" s="10" t="s">
        <v>4</v>
      </c>
      <c r="C8" s="11">
        <v>3105.17</v>
      </c>
      <c r="D8" s="14">
        <f>2338+192</f>
        <v>2530</v>
      </c>
    </row>
    <row r="9" spans="1:4" ht="15.6" x14ac:dyDescent="0.3">
      <c r="B9" s="7" t="s">
        <v>5</v>
      </c>
      <c r="C9" s="8">
        <v>4658.92</v>
      </c>
      <c r="D9" s="13">
        <f>3625+438</f>
        <v>4063</v>
      </c>
    </row>
    <row r="10" spans="1:4" ht="15.6" x14ac:dyDescent="0.3">
      <c r="B10" s="10" t="s">
        <v>6</v>
      </c>
      <c r="C10" s="11">
        <v>4024.46</v>
      </c>
      <c r="D10" s="14">
        <f>441+3276</f>
        <v>3717</v>
      </c>
    </row>
    <row r="11" spans="1:4" ht="15.6" x14ac:dyDescent="0.3">
      <c r="B11" s="7" t="s">
        <v>7</v>
      </c>
      <c r="C11" s="8">
        <v>5157.21</v>
      </c>
      <c r="D11" s="13">
        <f>749+4559</f>
        <v>5308</v>
      </c>
    </row>
    <row r="12" spans="1:4" ht="15.6" x14ac:dyDescent="0.3">
      <c r="B12" s="10" t="s">
        <v>8</v>
      </c>
      <c r="C12" s="11">
        <v>6380.88</v>
      </c>
      <c r="D12" s="14">
        <f>7156+671</f>
        <v>7827</v>
      </c>
    </row>
    <row r="13" spans="1:4" ht="15.6" x14ac:dyDescent="0.3">
      <c r="B13" s="7" t="s">
        <v>9</v>
      </c>
      <c r="C13" s="8">
        <v>5387.05</v>
      </c>
      <c r="D13" s="13">
        <f>399+6543</f>
        <v>6942</v>
      </c>
    </row>
    <row r="14" spans="1:4" ht="15.6" x14ac:dyDescent="0.3">
      <c r="B14" s="10" t="s">
        <v>10</v>
      </c>
      <c r="C14" s="26">
        <v>8365.02</v>
      </c>
      <c r="D14" s="14">
        <f>1442+8131</f>
        <v>9573</v>
      </c>
    </row>
    <row r="15" spans="1:4" ht="15.6" x14ac:dyDescent="0.3">
      <c r="B15" s="7" t="s">
        <v>11</v>
      </c>
      <c r="C15" s="8">
        <v>5727.88</v>
      </c>
      <c r="D15" s="13">
        <f>1106+6105</f>
        <v>7211</v>
      </c>
    </row>
    <row r="16" spans="1:4" ht="15.6" x14ac:dyDescent="0.3">
      <c r="B16" s="10" t="s">
        <v>12</v>
      </c>
      <c r="C16" s="11">
        <v>5314.1</v>
      </c>
      <c r="D16" s="14">
        <f>990+5512</f>
        <v>6502</v>
      </c>
    </row>
    <row r="17" spans="2:4" ht="15.6" x14ac:dyDescent="0.3">
      <c r="B17" s="7" t="s">
        <v>13</v>
      </c>
      <c r="C17" s="8">
        <v>6534.64</v>
      </c>
      <c r="D17" s="13">
        <f>1107+6176</f>
        <v>7283</v>
      </c>
    </row>
    <row r="18" spans="2:4" ht="16.2" thickBot="1" x14ac:dyDescent="0.35">
      <c r="B18" s="4" t="s">
        <v>14</v>
      </c>
      <c r="C18" s="5">
        <f>SUM(C6:C17)</f>
        <v>61419.630000000005</v>
      </c>
      <c r="D18" s="6">
        <f>SUM(D6:D17)</f>
        <v>66801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>
      <selection activeCell="B16" sqref="B16:D1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4107.1899999999996</v>
      </c>
      <c r="D6" s="14">
        <f>456+4281</f>
        <v>4737</v>
      </c>
    </row>
    <row r="7" spans="1:4" ht="15.6" x14ac:dyDescent="0.3">
      <c r="B7" s="7" t="s">
        <v>3</v>
      </c>
      <c r="C7" s="8">
        <v>5325.34</v>
      </c>
      <c r="D7" s="13">
        <f>470+5834</f>
        <v>6304</v>
      </c>
    </row>
    <row r="8" spans="1:4" ht="15.6" x14ac:dyDescent="0.3">
      <c r="B8" s="10" t="s">
        <v>4</v>
      </c>
      <c r="C8" s="11">
        <v>9291.9</v>
      </c>
      <c r="D8" s="14">
        <f>1279+6855</f>
        <v>8134</v>
      </c>
    </row>
    <row r="9" spans="1:4" ht="15.6" x14ac:dyDescent="0.3">
      <c r="B9" s="7" t="s">
        <v>5</v>
      </c>
      <c r="C9" s="8">
        <v>12227.78</v>
      </c>
      <c r="D9" s="13">
        <f>1930+9503</f>
        <v>11433</v>
      </c>
    </row>
    <row r="10" spans="1:4" ht="15.6" x14ac:dyDescent="0.3">
      <c r="B10" s="10" t="s">
        <v>6</v>
      </c>
      <c r="C10" s="11">
        <v>6706.45</v>
      </c>
      <c r="D10" s="14">
        <f>1201+5763</f>
        <v>6964</v>
      </c>
    </row>
    <row r="11" spans="1:4" ht="15.6" x14ac:dyDescent="0.3">
      <c r="B11" s="7" t="s">
        <v>7</v>
      </c>
      <c r="C11" s="8">
        <v>6182.69</v>
      </c>
      <c r="D11" s="13">
        <f>1136+5606</f>
        <v>6742</v>
      </c>
    </row>
    <row r="12" spans="1:4" ht="15.6" x14ac:dyDescent="0.3">
      <c r="B12" s="10" t="s">
        <v>8</v>
      </c>
      <c r="C12" s="11">
        <v>7464.19</v>
      </c>
      <c r="D12" s="14">
        <f>1308+6667</f>
        <v>7975</v>
      </c>
    </row>
    <row r="13" spans="1:4" ht="15.6" x14ac:dyDescent="0.3">
      <c r="B13" s="7" t="s">
        <v>9</v>
      </c>
      <c r="C13" s="8">
        <v>9233.82</v>
      </c>
      <c r="D13" s="13">
        <f>1451+7041</f>
        <v>8492</v>
      </c>
    </row>
    <row r="14" spans="1:4" ht="15.6" x14ac:dyDescent="0.3">
      <c r="B14" s="10" t="s">
        <v>10</v>
      </c>
      <c r="C14" s="26">
        <v>7988.22</v>
      </c>
      <c r="D14" s="14">
        <f>1517+6845</f>
        <v>8362</v>
      </c>
    </row>
    <row r="15" spans="1:4" ht="15.6" x14ac:dyDescent="0.3">
      <c r="B15" s="7" t="s">
        <v>11</v>
      </c>
      <c r="C15" s="8">
        <v>6631.34</v>
      </c>
      <c r="D15" s="13">
        <f>1074+5397</f>
        <v>6471</v>
      </c>
    </row>
    <row r="16" spans="1:4" ht="15.6" x14ac:dyDescent="0.3">
      <c r="B16" s="10" t="s">
        <v>12</v>
      </c>
      <c r="C16" s="11">
        <v>5689.05</v>
      </c>
      <c r="D16" s="14">
        <f>777+4420</f>
        <v>5197</v>
      </c>
    </row>
    <row r="17" spans="2:4" ht="15.6" x14ac:dyDescent="0.3">
      <c r="B17" s="7" t="s">
        <v>13</v>
      </c>
      <c r="C17" s="8">
        <v>7155.5</v>
      </c>
      <c r="D17" s="13">
        <f>1053+5674</f>
        <v>6727</v>
      </c>
    </row>
    <row r="18" spans="2:4" ht="16.2" thickBot="1" x14ac:dyDescent="0.35">
      <c r="B18" s="4" t="s">
        <v>14</v>
      </c>
      <c r="C18" s="5">
        <f>SUM(C6:C17)</f>
        <v>88003.47</v>
      </c>
      <c r="D18" s="6">
        <f>SUM(D6:D17)</f>
        <v>87538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ED0C-9FFA-4919-8C62-B9C48DD5A1D7}">
  <dimension ref="A1:D18"/>
  <sheetViews>
    <sheetView tabSelected="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33" t="s">
        <v>16</v>
      </c>
      <c r="C4" s="34"/>
      <c r="D4" s="35"/>
    </row>
    <row r="5" spans="1:4" ht="18.600000000000001" thickTop="1" x14ac:dyDescent="0.35">
      <c r="A5" s="3"/>
      <c r="B5" s="23" t="s">
        <v>0</v>
      </c>
      <c r="C5" s="24" t="s">
        <v>15</v>
      </c>
      <c r="D5" s="25" t="s">
        <v>1</v>
      </c>
    </row>
    <row r="6" spans="1:4" ht="15.6" x14ac:dyDescent="0.3">
      <c r="B6" s="10" t="s">
        <v>2</v>
      </c>
      <c r="C6" s="11">
        <v>7229.01</v>
      </c>
      <c r="D6" s="14">
        <f>951+5966</f>
        <v>6917</v>
      </c>
    </row>
    <row r="7" spans="1:4" ht="15.6" x14ac:dyDescent="0.3">
      <c r="B7" s="7" t="s">
        <v>3</v>
      </c>
      <c r="C7" s="8">
        <v>5457.88</v>
      </c>
      <c r="D7" s="13">
        <f>637+4200</f>
        <v>4837</v>
      </c>
    </row>
    <row r="8" spans="1:4" ht="15.6" x14ac:dyDescent="0.3">
      <c r="B8" s="10" t="s">
        <v>4</v>
      </c>
      <c r="C8" s="11">
        <v>9248.9500000000007</v>
      </c>
      <c r="D8" s="14">
        <f>1652+6989</f>
        <v>8641</v>
      </c>
    </row>
    <row r="9" spans="1:4" ht="15.6" x14ac:dyDescent="0.3">
      <c r="B9" s="7" t="s">
        <v>5</v>
      </c>
      <c r="C9" s="8"/>
      <c r="D9" s="13"/>
    </row>
    <row r="10" spans="1:4" ht="15.6" x14ac:dyDescent="0.3">
      <c r="B10" s="10" t="s">
        <v>6</v>
      </c>
      <c r="C10" s="11"/>
      <c r="D10" s="14"/>
    </row>
    <row r="11" spans="1:4" ht="15.6" x14ac:dyDescent="0.3">
      <c r="B11" s="7" t="s">
        <v>7</v>
      </c>
      <c r="C11" s="8"/>
      <c r="D11" s="13"/>
    </row>
    <row r="12" spans="1:4" ht="15.6" x14ac:dyDescent="0.3">
      <c r="B12" s="10" t="s">
        <v>8</v>
      </c>
      <c r="C12" s="11"/>
      <c r="D12" s="14"/>
    </row>
    <row r="13" spans="1:4" ht="15.6" x14ac:dyDescent="0.3">
      <c r="B13" s="7" t="s">
        <v>9</v>
      </c>
      <c r="C13" s="8"/>
      <c r="D13" s="13"/>
    </row>
    <row r="14" spans="1:4" ht="15.6" x14ac:dyDescent="0.3">
      <c r="B14" s="10" t="s">
        <v>10</v>
      </c>
      <c r="C14" s="26"/>
      <c r="D14" s="14"/>
    </row>
    <row r="15" spans="1:4" ht="15.6" x14ac:dyDescent="0.3">
      <c r="B15" s="7" t="s">
        <v>11</v>
      </c>
      <c r="C15" s="8"/>
      <c r="D15" s="13"/>
    </row>
    <row r="16" spans="1:4" ht="15.6" x14ac:dyDescent="0.3">
      <c r="B16" s="10" t="s">
        <v>12</v>
      </c>
      <c r="C16" s="11"/>
      <c r="D16" s="14"/>
    </row>
    <row r="17" spans="2:4" ht="15.6" x14ac:dyDescent="0.3">
      <c r="B17" s="7" t="s">
        <v>13</v>
      </c>
      <c r="C17" s="8"/>
      <c r="D17" s="13"/>
    </row>
    <row r="18" spans="2:4" ht="16.2" thickBot="1" x14ac:dyDescent="0.35">
      <c r="B18" s="4" t="s">
        <v>14</v>
      </c>
      <c r="C18" s="5">
        <f>SUM(C6:C17)</f>
        <v>21935.84</v>
      </c>
      <c r="D18" s="6">
        <f>SUM(D6:D17)</f>
        <v>20395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2024-03-28T19:04:21Z</dcterms:modified>
</cp:coreProperties>
</file>