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fany\Desktop\proben\alta tensão\alm_eclusado canal sao gonçalo\"/>
    </mc:Choice>
  </mc:AlternateContent>
  <xr:revisionPtr revIDLastSave="0" documentId="8_{DC091952-AAC3-4B5E-B6CF-B4F4AC04E604}" xr6:coauthVersionLast="47" xr6:coauthVersionMax="47" xr10:uidLastSave="{00000000-0000-0000-0000-000000000000}"/>
  <bookViews>
    <workbookView xWindow="-108" yWindow="-108" windowWidth="23256" windowHeight="12456" firstSheet="10" activeTab="13" xr2:uid="{00000000-000D-0000-FFFF-FFFF00000000}"/>
  </bookViews>
  <sheets>
    <sheet name="HISTORICO" sheetId="1" r:id="rId1"/>
    <sheet name="2013" sheetId="3" r:id="rId2"/>
    <sheet name="2014" sheetId="4" r:id="rId3"/>
    <sheet name="2015" sheetId="5" r:id="rId4"/>
    <sheet name="2016" sheetId="7" r:id="rId5"/>
    <sheet name="2017" sheetId="8" r:id="rId6"/>
    <sheet name="2018" sheetId="9" r:id="rId7"/>
    <sheet name="2019" sheetId="10" r:id="rId8"/>
    <sheet name="2020" sheetId="11" r:id="rId9"/>
    <sheet name="2021" sheetId="12" r:id="rId10"/>
    <sheet name="2022" sheetId="13" r:id="rId11"/>
    <sheet name="2023" sheetId="14" r:id="rId12"/>
    <sheet name="2024" sheetId="16" r:id="rId13"/>
    <sheet name="Gráfico" sheetId="6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6" l="1"/>
  <c r="D16" i="6"/>
  <c r="D8" i="16"/>
  <c r="D15" i="6"/>
  <c r="D7" i="16"/>
  <c r="D6" i="16"/>
  <c r="C18" i="16"/>
  <c r="C21" i="1"/>
  <c r="C22" i="1"/>
  <c r="C23" i="1"/>
  <c r="C24" i="1"/>
  <c r="C25" i="1"/>
  <c r="D25" i="1"/>
  <c r="D24" i="1"/>
  <c r="D14" i="6"/>
  <c r="D13" i="6"/>
  <c r="D17" i="14"/>
  <c r="D12" i="6"/>
  <c r="D16" i="14"/>
  <c r="D11" i="6"/>
  <c r="D15" i="14"/>
  <c r="D14" i="14"/>
  <c r="D10" i="6"/>
  <c r="D13" i="14"/>
  <c r="D9" i="6"/>
  <c r="D8" i="6"/>
  <c r="D12" i="14"/>
  <c r="D7" i="6"/>
  <c r="D11" i="14"/>
  <c r="D6" i="6"/>
  <c r="D10" i="14"/>
  <c r="D9" i="14"/>
  <c r="D8" i="14"/>
  <c r="D18" i="16" l="1"/>
  <c r="D6" i="14"/>
  <c r="D7" i="14"/>
  <c r="D18" i="14"/>
  <c r="C18" i="14"/>
  <c r="D17" i="13"/>
  <c r="C18" i="13"/>
  <c r="D15" i="13"/>
  <c r="D14" i="13"/>
  <c r="D12" i="13"/>
  <c r="D13" i="13"/>
  <c r="D9" i="13" l="1"/>
  <c r="D11" i="13"/>
  <c r="D10" i="13"/>
  <c r="D8" i="13"/>
  <c r="D7" i="13"/>
  <c r="D6" i="13"/>
  <c r="D16" i="12"/>
  <c r="D15" i="12"/>
  <c r="D14" i="12"/>
  <c r="D13" i="12"/>
  <c r="D12" i="12"/>
  <c r="D11" i="12"/>
  <c r="D10" i="12"/>
  <c r="D9" i="12"/>
  <c r="D8" i="12"/>
  <c r="D7" i="12"/>
  <c r="D6" i="12"/>
  <c r="C18" i="12"/>
  <c r="D17" i="11"/>
  <c r="D16" i="11"/>
  <c r="D15" i="11"/>
  <c r="D14" i="11"/>
  <c r="D13" i="11"/>
  <c r="D12" i="11"/>
  <c r="D11" i="11"/>
  <c r="D10" i="11"/>
  <c r="D9" i="11"/>
  <c r="D18" i="13" l="1"/>
  <c r="D18" i="12"/>
  <c r="D23" i="1" s="1"/>
  <c r="D12" i="10"/>
  <c r="D15" i="10"/>
  <c r="D16" i="10"/>
  <c r="D17" i="10"/>
  <c r="D8" i="11"/>
  <c r="D7" i="11"/>
  <c r="D6" i="11"/>
  <c r="C18" i="11"/>
  <c r="D14" i="10"/>
  <c r="D13" i="10"/>
  <c r="D11" i="10"/>
  <c r="D9" i="10"/>
  <c r="D10" i="10"/>
  <c r="D8" i="10"/>
  <c r="C18" i="10"/>
  <c r="D7" i="10"/>
  <c r="D6" i="10"/>
  <c r="D18" i="5"/>
  <c r="C18" i="5"/>
  <c r="D18" i="9"/>
  <c r="C18" i="9"/>
  <c r="D18" i="11" l="1"/>
  <c r="D22" i="1" s="1"/>
  <c r="D18" i="10"/>
  <c r="D21" i="1" s="1"/>
  <c r="D18" i="8"/>
  <c r="C18" i="8"/>
  <c r="C18" i="7" l="1"/>
  <c r="D18" i="7"/>
</calcChain>
</file>

<file path=xl/sharedStrings.xml><?xml version="1.0" encoding="utf-8"?>
<sst xmlns="http://schemas.openxmlformats.org/spreadsheetml/2006/main" count="212" uniqueCount="20">
  <si>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</si>
  <si>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</si>
  <si>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</si>
  <si>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</si>
  <si>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</si>
  <si>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</si>
  <si>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</si>
  <si>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</si>
  <si>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</si>
  <si>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</si>
  <si>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</si>
  <si>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</si>
  <si>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</si>
  <si>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</si>
  <si>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</si>
  <si>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</si>
  <si>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</si>
  <si>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Total em dinheiro (R$)</t>
  </si>
  <si>
    <t>Fatura Total (R$)</t>
  </si>
  <si>
    <t>ALM - Eclusa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</si>
</sst>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6" formatCode="&quot;R$&quot;\ #,##0.00"/>
  </numFmts>
  <fonts count="16">
    <font>
      <sz val="11"/>
      <color theme="1"/>
      <name val="Calibri"/>
      <family val="2"/>
      <scheme val="minor"/>
    </font>
    <font>
      <sz val="11"/>
      <color theme="1"/>
      <name val="Berlin Sans FB"/>
      <family val="2"/>
    </font>
    <font>
      <sz val="14"/>
      <color theme="1"/>
      <name val="Berlin Sans FB"/>
      <family val="2"/>
    </font>
    <font>
      <sz val="36"/>
      <color theme="1"/>
      <name val="Berlin Sans FB"/>
      <family val="2"/>
    </font>
    <font>
      <sz val="11"/>
      <color theme="1"/>
      <name val="Tw Cen MT"/>
      <family val="2"/>
    </font>
    <font>
      <b/>
      <sz val="11"/>
      <color rgb="FF666666"/>
      <name val="Tw Cen MT"/>
      <family val="2"/>
    </font>
    <font>
      <sz val="36"/>
      <color theme="1"/>
      <name val="Tw Cen MT"/>
      <family val="2"/>
    </font>
    <font>
      <sz val="11"/>
      <color rgb="FFFF0000"/>
      <name val="Tw Cen MT"/>
      <family val="2"/>
    </font>
    <font>
      <sz val="14"/>
      <color theme="1"/>
      <name val="Tw Cen MT"/>
      <family val="2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6"/>
      <color theme="1"/>
      <name val="Calibi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4" fontId="0" fillId="0" borderId="0" xfId="0" applyNumberFormat="1"/>
    <xf numFmtId="4" fontId="11" fillId="0" borderId="0" xfId="0" applyNumberFormat="1" applyFont="1" applyAlignment="1">
      <alignment horizontal="center"/>
    </xf>
    <xf numFmtId="3" fontId="11" fillId="0" borderId="2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4" fontId="11" fillId="0" borderId="0" xfId="0" applyNumberFormat="1" applyFont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/>
    </xf>
    <xf numFmtId="4" fontId="11" fillId="3" borderId="0" xfId="0" applyNumberFormat="1" applyFont="1" applyFill="1" applyAlignment="1">
      <alignment horizontal="center" vertical="center"/>
    </xf>
    <xf numFmtId="3" fontId="11" fillId="3" borderId="2" xfId="0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3" fontId="12" fillId="0" borderId="5" xfId="0" applyNumberFormat="1" applyFont="1" applyBorder="1" applyAlignment="1">
      <alignment horizontal="center" vertical="center"/>
    </xf>
    <xf numFmtId="4" fontId="11" fillId="3" borderId="0" xfId="0" applyNumberFormat="1" applyFont="1" applyFill="1" applyAlignment="1">
      <alignment horizontal="center"/>
    </xf>
    <xf numFmtId="3" fontId="11" fillId="3" borderId="2" xfId="0" applyNumberFormat="1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4" fontId="12" fillId="3" borderId="4" xfId="0" applyNumberFormat="1" applyFont="1" applyFill="1" applyBorder="1" applyAlignment="1">
      <alignment horizontal="center"/>
    </xf>
    <xf numFmtId="3" fontId="12" fillId="3" borderId="5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2" xfId="0" applyFont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4" fontId="12" fillId="4" borderId="4" xfId="0" applyNumberFormat="1" applyFont="1" applyFill="1" applyBorder="1" applyAlignment="1">
      <alignment horizontal="center"/>
    </xf>
    <xf numFmtId="3" fontId="12" fillId="4" borderId="5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3" fontId="11" fillId="0" borderId="0" xfId="0" applyNumberFormat="1" applyFont="1" applyAlignment="1">
      <alignment horizontal="center"/>
    </xf>
    <xf numFmtId="0" fontId="11" fillId="3" borderId="9" xfId="0" applyFont="1" applyFill="1" applyBorder="1" applyAlignment="1">
      <alignment horizontal="center"/>
    </xf>
    <xf numFmtId="4" fontId="11" fillId="3" borderId="10" xfId="0" applyNumberFormat="1" applyFont="1" applyFill="1" applyBorder="1" applyAlignment="1">
      <alignment horizontal="center"/>
    </xf>
    <xf numFmtId="3" fontId="11" fillId="3" borderId="11" xfId="0" applyNumberFormat="1" applyFont="1" applyFill="1" applyBorder="1" applyAlignment="1">
      <alignment horizontal="center"/>
    </xf>
    <xf numFmtId="17" fontId="11" fillId="0" borderId="1" xfId="0" applyNumberFormat="1" applyFont="1" applyBorder="1" applyAlignment="1">
      <alignment horizontal="center"/>
    </xf>
    <xf numFmtId="17" fontId="11" fillId="3" borderId="1" xfId="0" applyNumberFormat="1" applyFont="1" applyFill="1" applyBorder="1" applyAlignment="1">
      <alignment horizontal="center"/>
    </xf>
    <xf numFmtId="3" fontId="11" fillId="0" borderId="5" xfId="0" applyNumberFormat="1" applyFont="1" applyBorder="1" applyAlignment="1">
      <alignment horizontal="center"/>
    </xf>
    <xf numFmtId="166" fontId="11" fillId="3" borderId="0" xfId="0" applyNumberFormat="1" applyFont="1" applyFill="1" applyAlignment="1">
      <alignment horizontal="center"/>
    </xf>
    <xf numFmtId="166" fontId="11" fillId="0" borderId="0" xfId="0" applyNumberFormat="1" applyFont="1" applyAlignment="1">
      <alignment horizontal="center"/>
    </xf>
    <xf numFmtId="166" fontId="11" fillId="0" borderId="4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66" fontId="11" fillId="0" borderId="0" xfId="0" applyNumberFormat="1" applyFont="1" applyAlignment="1">
      <alignment horizontal="center" vertical="center"/>
    </xf>
    <xf numFmtId="166" fontId="11" fillId="3" borderId="0" xfId="0" applyNumberFormat="1" applyFont="1" applyFill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center"/>
    </xf>
    <xf numFmtId="166" fontId="11" fillId="3" borderId="0" xfId="0" applyNumberFormat="1" applyFont="1" applyFill="1" applyBorder="1" applyAlignment="1">
      <alignment horizontal="center"/>
    </xf>
    <xf numFmtId="17" fontId="11" fillId="3" borderId="3" xfId="0" applyNumberFormat="1" applyFont="1" applyFill="1" applyBorder="1" applyAlignment="1">
      <alignment horizontal="center"/>
    </xf>
    <xf numFmtId="166" fontId="11" fillId="3" borderId="4" xfId="0" applyNumberFormat="1" applyFont="1" applyFill="1" applyBorder="1" applyAlignment="1">
      <alignment horizontal="center"/>
    </xf>
    <xf numFmtId="3" fontId="11" fillId="3" borderId="5" xfId="0" applyNumberFormat="1" applyFont="1" applyFill="1" applyBorder="1" applyAlignment="1">
      <alignment horizontal="center"/>
    </xf>
  </cellXfs>
  <cellStyles count="2">
    <cellStyle name="Normal" xfId="0" builtinId="0"/>
    <cellStyle name="Vírgula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5344469998469087E-2"/>
          <c:y val="4.2715129358830171E-2"/>
          <c:w val="0.93548344573520126"/>
          <c:h val="0.84702790440668585"/>
        </c:manualLayout>
      </c:layout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4.3811356581092684E-2"/>
                  <c:y val="-5.41448725159356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F1D-4E6F-A59B-43A9622D9500}"/>
                </c:ext>
              </c:extLst>
            </c:dLbl>
            <c:dLbl>
              <c:idx val="1"/>
              <c:layout>
                <c:manualLayout>
                  <c:x val="-5.4681214175582311E-2"/>
                  <c:y val="3.13376238929037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1D-4E6F-A59B-43A9622D9500}"/>
                </c:ext>
              </c:extLst>
            </c:dLbl>
            <c:dLbl>
              <c:idx val="2"/>
              <c:layout>
                <c:manualLayout>
                  <c:x val="-4.6324848116540335E-2"/>
                  <c:y val="-3.70521653543307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F1D-4E6F-A59B-43A9622D9500}"/>
                </c:ext>
              </c:extLst>
            </c:dLbl>
            <c:dLbl>
              <c:idx val="3"/>
              <c:layout>
                <c:manualLayout>
                  <c:x val="-4.9764338339943072E-2"/>
                  <c:y val="3.84790963629546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F1D-4E6F-A59B-43A9622D9500}"/>
                </c:ext>
              </c:extLst>
            </c:dLbl>
            <c:dLbl>
              <c:idx val="4"/>
              <c:layout>
                <c:manualLayout>
                  <c:x val="-5.3705711935708701E-2"/>
                  <c:y val="-5.17069741282340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F1D-4E6F-A59B-43A9622D9500}"/>
                </c:ext>
              </c:extLst>
            </c:dLbl>
            <c:dLbl>
              <c:idx val="5"/>
              <c:layout>
                <c:manualLayout>
                  <c:x val="-4.3367682832061195E-2"/>
                  <c:y val="-3.49796119235095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F1D-4E6F-A59B-43A9622D9500}"/>
                </c:ext>
              </c:extLst>
            </c:dLbl>
            <c:dLbl>
              <c:idx val="6"/>
              <c:layout>
                <c:manualLayout>
                  <c:x val="-5.3188976377952758E-2"/>
                  <c:y val="5.5482570026340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F1D-4E6F-A59B-43A9622D9500}"/>
                </c:ext>
              </c:extLst>
            </c:dLbl>
            <c:dLbl>
              <c:idx val="7"/>
              <c:layout>
                <c:manualLayout>
                  <c:x val="-4.0799517801739647E-2"/>
                  <c:y val="3.77772309711285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F1D-4E6F-A59B-43A9622D9500}"/>
                </c:ext>
              </c:extLst>
            </c:dLbl>
            <c:dLbl>
              <c:idx val="8"/>
              <c:layout>
                <c:manualLayout>
                  <c:x val="-6.4393338027868424E-2"/>
                  <c:y val="-5.9986151463687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F1D-4E6F-A59B-43A9622D9500}"/>
                </c:ext>
              </c:extLst>
            </c:dLbl>
            <c:dLbl>
              <c:idx val="9"/>
              <c:layout>
                <c:manualLayout>
                  <c:x val="-3.8867264013821401E-2"/>
                  <c:y val="-4.8566507311586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F1D-4E6F-A59B-43A9622D9500}"/>
                </c:ext>
              </c:extLst>
            </c:dLbl>
            <c:dLbl>
              <c:idx val="10"/>
              <c:layout>
                <c:manualLayout>
                  <c:x val="-3.8997210550474996E-2"/>
                  <c:y val="2.97712101055861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F1D-4E6F-A59B-43A9622D9500}"/>
                </c:ext>
              </c:extLst>
            </c:dLbl>
            <c:dLbl>
              <c:idx val="11"/>
              <c:layout>
                <c:manualLayout>
                  <c:x val="-3.3408581774811784E-2"/>
                  <c:y val="4.88836155754503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F1D-4E6F-A59B-43A9622D9500}"/>
                </c:ext>
              </c:extLst>
            </c:dLbl>
            <c:dLbl>
              <c:idx val="12"/>
              <c:layout>
                <c:manualLayout>
                  <c:x val="-5.0239794543313621E-2"/>
                  <c:y val="-3.71594956880389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BF1D-4E6F-A59B-43A9622D9500}"/>
                </c:ext>
              </c:extLst>
            </c:dLbl>
            <c:dLbl>
              <c:idx val="13"/>
              <c:layout>
                <c:manualLayout>
                  <c:x val="-4.7832585949177948E-2"/>
                  <c:y val="2.74584426946631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32B-4538-9574-F0436E71BE4C}"/>
                </c:ext>
              </c:extLst>
            </c:dLbl>
            <c:dLbl>
              <c:idx val="14"/>
              <c:layout>
                <c:manualLayout>
                  <c:x val="-4.7832618483665254E-2"/>
                  <c:y val="-3.01053611614056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DA1-4DC9-8AF7-4113831C825F}"/>
                </c:ext>
              </c:extLst>
            </c:dLbl>
            <c:dLbl>
              <c:idx val="15"/>
              <c:layout>
                <c:manualLayout>
                  <c:x val="-5.3015705353904034E-2"/>
                  <c:y val="6.0035744195077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DA1-4DC9-8AF7-4113831C825F}"/>
                </c:ext>
              </c:extLst>
            </c:dLbl>
            <c:dLbl>
              <c:idx val="16"/>
              <c:layout>
                <c:manualLayout>
                  <c:x val="-4.5839574931182479E-2"/>
                  <c:y val="6.7774081715721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029-4F1B-9A9A-E4B7C9D2203A}"/>
                </c:ext>
              </c:extLst>
            </c:dLbl>
            <c:dLbl>
              <c:idx val="17"/>
              <c:layout>
                <c:manualLayout>
                  <c:x val="-3.7545398288628656E-2"/>
                  <c:y val="-6.19431929297607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236-4F63-8577-4940702842C4}"/>
                </c:ext>
              </c:extLst>
            </c:dLbl>
            <c:dLbl>
              <c:idx val="18"/>
              <c:layout>
                <c:manualLayout>
                  <c:x val="-4.6935002027185625E-2"/>
                  <c:y val="3.2764654418197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0D1-418D-80E9-39564B788722}"/>
                </c:ext>
              </c:extLst>
            </c:dLbl>
            <c:dLbl>
              <c:idx val="19"/>
              <c:layout>
                <c:manualLayout>
                  <c:x val="-1.3550135501355212E-2"/>
                  <c:y val="9.20974450386215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287-43D6-B2F0-1F429A90EB6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HISTORICO!$B$6:$B$25</c:f>
              <c:numCache>
                <c:formatCode>General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Ref>
              <c:f>HISTORICO!$C$6:$C$25</c:f>
              <c:numCache>
                <c:formatCode>"R$"\ #,##0.00</c:formatCode>
                <c:ptCount val="20"/>
                <c:pt idx="0">
                  <c:v>31081.21</c:v>
                </c:pt>
                <c:pt idx="1">
                  <c:v>21336.3</c:v>
                </c:pt>
                <c:pt idx="2">
                  <c:v>24292.78</c:v>
                </c:pt>
                <c:pt idx="3">
                  <c:v>24452.25</c:v>
                </c:pt>
                <c:pt idx="4">
                  <c:v>28460.38</c:v>
                </c:pt>
                <c:pt idx="5">
                  <c:v>47221.4</c:v>
                </c:pt>
                <c:pt idx="6">
                  <c:v>29605.98</c:v>
                </c:pt>
                <c:pt idx="7">
                  <c:v>32426.82</c:v>
                </c:pt>
                <c:pt idx="8">
                  <c:v>36867.4</c:v>
                </c:pt>
                <c:pt idx="9">
                  <c:v>54244.93</c:v>
                </c:pt>
                <c:pt idx="10">
                  <c:v>45047.42</c:v>
                </c:pt>
                <c:pt idx="11">
                  <c:v>60781.08</c:v>
                </c:pt>
                <c:pt idx="12">
                  <c:v>71694.67</c:v>
                </c:pt>
                <c:pt idx="13">
                  <c:v>41787.040000000001</c:v>
                </c:pt>
                <c:pt idx="14">
                  <c:v>45338.21</c:v>
                </c:pt>
                <c:pt idx="15">
                  <c:v>47729.31</c:v>
                </c:pt>
                <c:pt idx="16">
                  <c:v>37688.130000000005</c:v>
                </c:pt>
                <c:pt idx="17">
                  <c:v>37019.699999999997</c:v>
                </c:pt>
                <c:pt idx="18">
                  <c:v>34045.979999999996</c:v>
                </c:pt>
                <c:pt idx="19">
                  <c:v>34271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F1D-4E6F-A59B-43A9622D9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74208"/>
        <c:axId val="117775744"/>
      </c:lineChart>
      <c:lineChart>
        <c:grouping val="stacked"/>
        <c:varyColors val="0"/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12"/>
              <c:tx>
                <c:rich>
                  <a:bodyPr/>
                  <a:lstStyle/>
                  <a:p>
                    <a:r>
                      <a:rPr lang="en-US"/>
                      <a:t>108.123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A-BF1D-4E6F-A59B-43A9622D9500}"/>
                </c:ext>
              </c:extLst>
            </c:dLbl>
            <c:dLbl>
              <c:idx val="17"/>
              <c:layout>
                <c:manualLayout>
                  <c:x val="-3.1856368563685539E-2"/>
                  <c:y val="8.928563074000776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36-4F63-8577-4940702842C4}"/>
                </c:ext>
              </c:extLst>
            </c:dLbl>
            <c:dLbl>
              <c:idx val="18"/>
              <c:layout>
                <c:manualLayout>
                  <c:x val="-3.3211382113821235E-2"/>
                  <c:y val="-2.37670825906120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287-43D6-B2F0-1F429A90EB64}"/>
                </c:ext>
              </c:extLst>
            </c:dLbl>
            <c:dLbl>
              <c:idx val="19"/>
              <c:layout>
                <c:manualLayout>
                  <c:x val="-2.9146341463414435E-2"/>
                  <c:y val="-2.3767082590612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87-43D6-B2F0-1F429A90EB64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HISTORICO!$B$6:$B$25</c:f>
              <c:numCache>
                <c:formatCode>General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Ref>
              <c:f>HISTORICO!$D$6:$D$25</c:f>
              <c:numCache>
                <c:formatCode>#,##0</c:formatCode>
                <c:ptCount val="20"/>
                <c:pt idx="0">
                  <c:v>68160</c:v>
                </c:pt>
                <c:pt idx="1">
                  <c:v>55680</c:v>
                </c:pt>
                <c:pt idx="2">
                  <c:v>55920</c:v>
                </c:pt>
                <c:pt idx="3">
                  <c:v>59040</c:v>
                </c:pt>
                <c:pt idx="4">
                  <c:v>70462</c:v>
                </c:pt>
                <c:pt idx="5">
                  <c:v>72398</c:v>
                </c:pt>
                <c:pt idx="6">
                  <c:v>75086</c:v>
                </c:pt>
                <c:pt idx="7">
                  <c:v>70665</c:v>
                </c:pt>
                <c:pt idx="8">
                  <c:v>81849</c:v>
                </c:pt>
                <c:pt idx="9">
                  <c:v>96434</c:v>
                </c:pt>
                <c:pt idx="10">
                  <c:v>122694</c:v>
                </c:pt>
                <c:pt idx="11">
                  <c:v>102557</c:v>
                </c:pt>
                <c:pt idx="12">
                  <c:v>108123</c:v>
                </c:pt>
                <c:pt idx="13">
                  <c:v>73309</c:v>
                </c:pt>
                <c:pt idx="14">
                  <c:v>58393</c:v>
                </c:pt>
                <c:pt idx="15">
                  <c:v>58218</c:v>
                </c:pt>
                <c:pt idx="16">
                  <c:v>47740</c:v>
                </c:pt>
                <c:pt idx="17">
                  <c:v>35750</c:v>
                </c:pt>
                <c:pt idx="18">
                  <c:v>34272</c:v>
                </c:pt>
                <c:pt idx="19">
                  <c:v>38547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BF1D-4E6F-A59B-43A9622D9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623232"/>
        <c:axId val="118621696"/>
      </c:lineChart>
      <c:catAx>
        <c:axId val="117774208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117775744"/>
        <c:crosses val="autoZero"/>
        <c:auto val="1"/>
        <c:lblAlgn val="ctr"/>
        <c:lblOffset val="100"/>
        <c:noMultiLvlLbl val="0"/>
      </c:catAx>
      <c:valAx>
        <c:axId val="117775744"/>
        <c:scaling>
          <c:orientation val="minMax"/>
          <c:max val="135000"/>
          <c:min val="10000"/>
        </c:scaling>
        <c:delete val="1"/>
        <c:axPos val="l"/>
        <c:numFmt formatCode="#,##0" sourceLinked="0"/>
        <c:majorTickMark val="out"/>
        <c:minorTickMark val="none"/>
        <c:tickLblPos val="nextTo"/>
        <c:crossAx val="117774208"/>
        <c:crosses val="autoZero"/>
        <c:crossBetween val="between"/>
        <c:majorUnit val="15000"/>
      </c:valAx>
      <c:valAx>
        <c:axId val="118621696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extTo"/>
        <c:crossAx val="118623232"/>
        <c:crosses val="max"/>
        <c:crossBetween val="between"/>
      </c:valAx>
      <c:catAx>
        <c:axId val="118623232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18621696"/>
        <c:crosses val="max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185053240296182"/>
          <c:y val="6.0658277090363713E-2"/>
          <c:w val="0.24060337868394469"/>
          <c:h val="8.03090812893654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 w="12700">
      <a:solidFill>
        <a:schemeClr val="tx1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224" footer="0.314960620000002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8104481731450236E-2"/>
          <c:y val="4.4272129008192516E-2"/>
          <c:w val="0.95791385889847969"/>
          <c:h val="0.79970987497530632"/>
        </c:manualLayout>
      </c:layout>
      <c:lineChart>
        <c:grouping val="stacked"/>
        <c:varyColors val="0"/>
        <c:ser>
          <c:idx val="0"/>
          <c:order val="0"/>
          <c:tx>
            <c:strRef>
              <c:f>Gráfico!$C$5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 w="28575" cap="rnd">
              <a:solidFill>
                <a:schemeClr val="tx2">
                  <a:lumMod val="50000"/>
                </a:schemeClr>
              </a:solidFill>
              <a:round/>
              <a:headEnd type="none"/>
            </a:ln>
            <a:effectLst/>
          </c:spPr>
          <c:marker>
            <c:symbol val="diamond"/>
            <c:size val="7"/>
            <c:spPr>
              <a:solidFill>
                <a:schemeClr val="tx2">
                  <a:lumMod val="50000"/>
                </a:schemeClr>
              </a:solidFill>
              <a:ln w="9525">
                <a:solidFill>
                  <a:schemeClr val="tx2">
                    <a:lumMod val="5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2859894414338896E-2"/>
                  <c:y val="-5.47636190964268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5BB-439A-B218-4F78B49DC7F0}"/>
                </c:ext>
              </c:extLst>
            </c:dLbl>
            <c:dLbl>
              <c:idx val="1"/>
              <c:layout>
                <c:manualLayout>
                  <c:x val="-5.7593460275640461E-2"/>
                  <c:y val="4.90814896067447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8E8-411F-8C05-681AFA38226D}"/>
                </c:ext>
              </c:extLst>
            </c:dLbl>
            <c:dLbl>
              <c:idx val="2"/>
              <c:layout>
                <c:manualLayout>
                  <c:x val="-5.5171626598006049E-2"/>
                  <c:y val="-3.85745033048443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F63-4054-915C-3DDA14A5DFB7}"/>
                </c:ext>
              </c:extLst>
            </c:dLbl>
            <c:dLbl>
              <c:idx val="3"/>
              <c:layout>
                <c:manualLayout>
                  <c:x val="-5.8176027663842403E-2"/>
                  <c:y val="5.31489689760268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63-4054-915C-3DDA14A5DFB7}"/>
                </c:ext>
              </c:extLst>
            </c:dLbl>
            <c:dLbl>
              <c:idx val="4"/>
              <c:layout>
                <c:manualLayout>
                  <c:x val="-6.4432826362484222E-2"/>
                  <c:y val="-5.48460810905792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F63-4054-915C-3DDA14A5DFB7}"/>
                </c:ext>
              </c:extLst>
            </c:dLbl>
            <c:dLbl>
              <c:idx val="5"/>
              <c:layout>
                <c:manualLayout>
                  <c:x val="-6.1223840603574803E-2"/>
                  <c:y val="7.1347888336498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F63-4054-915C-3DDA14A5DFB7}"/>
                </c:ext>
              </c:extLst>
            </c:dLbl>
            <c:dLbl>
              <c:idx val="6"/>
              <c:layout>
                <c:manualLayout>
                  <c:x val="-5.5225891440376096E-2"/>
                  <c:y val="-7.1308317648028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F63-4054-915C-3DDA14A5DFB7}"/>
                </c:ext>
              </c:extLst>
            </c:dLbl>
            <c:dLbl>
              <c:idx val="7"/>
              <c:layout>
                <c:manualLayout>
                  <c:x val="-5.3004775306128557E-2"/>
                  <c:y val="6.68537096551926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CF2-4F64-A59E-4C8DD46D34DD}"/>
                </c:ext>
              </c:extLst>
            </c:dLbl>
            <c:dLbl>
              <c:idx val="8"/>
              <c:layout>
                <c:manualLayout>
                  <c:x val="-6.0776748201151781E-2"/>
                  <c:y val="-6.14646246346629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A5-4F3D-AB85-C17B46EDAEED}"/>
                </c:ext>
              </c:extLst>
            </c:dLbl>
            <c:dLbl>
              <c:idx val="9"/>
              <c:layout>
                <c:manualLayout>
                  <c:x val="-6.0912597427222735E-2"/>
                  <c:y val="-6.85278541673469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BB-439A-B218-4F78B49DC7F0}"/>
                </c:ext>
              </c:extLst>
            </c:dLbl>
            <c:dLbl>
              <c:idx val="10"/>
              <c:layout>
                <c:manualLayout>
                  <c:x val="-5.9092916379749109E-2"/>
                  <c:y val="6.43145443587417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BA5-4F3D-AB85-C17B46EDAEED}"/>
                </c:ext>
              </c:extLst>
            </c:dLbl>
            <c:dLbl>
              <c:idx val="11"/>
              <c:layout>
                <c:manualLayout>
                  <c:x val="-4.0800924124028224E-3"/>
                  <c:y val="6.8194685573523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5BB-439A-B218-4F78B49DC7F0}"/>
                </c:ext>
              </c:extLst>
            </c:dLbl>
            <c:dLbl>
              <c:idx val="12"/>
              <c:layout>
                <c:manualLayout>
                  <c:x val="1.6792611251048317E-3"/>
                  <c:y val="0.1131105093184599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F63-4054-915C-3DDA14A5DFB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Gráfico!$B$6:$B$17</c:f>
              <c:numCache>
                <c:formatCode>mmm\-yy</c:formatCode>
                <c:ptCount val="12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</c:numCache>
            </c:numRef>
          </c:cat>
          <c:val>
            <c:numRef>
              <c:f>Gráfico!$C$6:$C$17</c:f>
              <c:numCache>
                <c:formatCode>"R$"\ #,##0.00</c:formatCode>
                <c:ptCount val="12"/>
                <c:pt idx="0">
                  <c:v>3877.49</c:v>
                </c:pt>
                <c:pt idx="1">
                  <c:v>2678.49</c:v>
                </c:pt>
                <c:pt idx="2">
                  <c:v>3106.45</c:v>
                </c:pt>
                <c:pt idx="3">
                  <c:v>2807.62</c:v>
                </c:pt>
                <c:pt idx="4">
                  <c:v>2678.44</c:v>
                </c:pt>
                <c:pt idx="5">
                  <c:v>2998.48</c:v>
                </c:pt>
                <c:pt idx="6">
                  <c:v>2572.38</c:v>
                </c:pt>
                <c:pt idx="7">
                  <c:v>3050.77</c:v>
                </c:pt>
                <c:pt idx="8">
                  <c:v>3814.56</c:v>
                </c:pt>
                <c:pt idx="9">
                  <c:v>4211.1899999999996</c:v>
                </c:pt>
                <c:pt idx="10">
                  <c:v>2656.49</c:v>
                </c:pt>
                <c:pt idx="11">
                  <c:v>2797.24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E7-482D-8B6E-783D069E73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606528"/>
        <c:axId val="145608064"/>
      </c:lineChart>
      <c:lineChart>
        <c:grouping val="stacked"/>
        <c:varyColors val="0"/>
        <c:ser>
          <c:idx val="1"/>
          <c:order val="1"/>
          <c:tx>
            <c:strRef>
              <c:f>Gráfico!$D$5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x"/>
            <c:size val="6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194397872319193E-2"/>
                  <c:y val="-1.40572795400723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1AE-400A-9D56-B16308AFECF8}"/>
                </c:ext>
              </c:extLst>
            </c:dLbl>
            <c:dLbl>
              <c:idx val="1"/>
              <c:layout>
                <c:manualLayout>
                  <c:x val="-4.1943978723191923E-2"/>
                  <c:y val="-3.514319885018159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7F-426E-8928-5587082DE9E2}"/>
                </c:ext>
              </c:extLst>
            </c:dLbl>
            <c:dLbl>
              <c:idx val="3"/>
              <c:layout>
                <c:manualLayout>
                  <c:x val="-4.1943978723191923E-2"/>
                  <c:y val="-1.40572795400723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F5-44B7-A4CD-0CFA294B422B}"/>
                </c:ext>
              </c:extLst>
            </c:dLbl>
            <c:dLbl>
              <c:idx val="4"/>
              <c:layout>
                <c:manualLayout>
                  <c:x val="-3.8775410915840844E-2"/>
                  <c:y val="-3.514319885018094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18C-4064-BFD3-777E99EADFA7}"/>
                </c:ext>
              </c:extLst>
            </c:dLbl>
            <c:dLbl>
              <c:idx val="6"/>
              <c:layout>
                <c:manualLayout>
                  <c:x val="-3.8775410915840844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0F-4029-B41C-584548A7D58F}"/>
                </c:ext>
              </c:extLst>
            </c:dLbl>
            <c:dLbl>
              <c:idx val="8"/>
              <c:layout>
                <c:manualLayout>
                  <c:x val="-4.035969481951638E-2"/>
                  <c:y val="-3.514319885018094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1C-4044-9931-897AE12A9375}"/>
                </c:ext>
              </c:extLst>
            </c:dLbl>
            <c:dLbl>
              <c:idx val="9"/>
              <c:layout>
                <c:manualLayout>
                  <c:x val="-4.0467988376452942E-2"/>
                  <c:y val="-1.05429596550543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6B3-4798-828D-D433CFD7321E}"/>
                </c:ext>
              </c:extLst>
            </c:dLbl>
            <c:dLbl>
              <c:idx val="11"/>
              <c:layout>
                <c:manualLayout>
                  <c:x val="-1.1456618065327386E-2"/>
                  <c:y val="-1.05429596550542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1AE-400A-9D56-B16308AFEC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Gráfico!$B$6:$B$17</c:f>
              <c:numCache>
                <c:formatCode>mmm\-yy</c:formatCode>
                <c:ptCount val="12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</c:numCache>
            </c:numRef>
          </c:cat>
          <c:val>
            <c:numRef>
              <c:f>Gráfico!$D$6:$D$17</c:f>
              <c:numCache>
                <c:formatCode>#,##0</c:formatCode>
                <c:ptCount val="12"/>
                <c:pt idx="0" formatCode="General">
                  <c:v>2931</c:v>
                </c:pt>
                <c:pt idx="1">
                  <c:v>3407</c:v>
                </c:pt>
                <c:pt idx="2">
                  <c:v>3729</c:v>
                </c:pt>
                <c:pt idx="3">
                  <c:v>3552</c:v>
                </c:pt>
                <c:pt idx="4">
                  <c:v>3230</c:v>
                </c:pt>
                <c:pt idx="5">
                  <c:v>3747</c:v>
                </c:pt>
                <c:pt idx="6">
                  <c:v>3397</c:v>
                </c:pt>
                <c:pt idx="7">
                  <c:v>3256</c:v>
                </c:pt>
                <c:pt idx="8">
                  <c:v>2970</c:v>
                </c:pt>
                <c:pt idx="9">
                  <c:v>3186</c:v>
                </c:pt>
                <c:pt idx="10">
                  <c:v>2989</c:v>
                </c:pt>
                <c:pt idx="11">
                  <c:v>2784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E7-482D-8B6E-783D069E73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512704"/>
        <c:axId val="145511168"/>
      </c:lineChart>
      <c:dateAx>
        <c:axId val="145606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27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pt-BR"/>
          </a:p>
        </c:txPr>
        <c:crossAx val="145608064"/>
        <c:crosses val="autoZero"/>
        <c:auto val="1"/>
        <c:lblOffset val="100"/>
        <c:baseTimeUnit val="months"/>
      </c:dateAx>
      <c:valAx>
        <c:axId val="145608064"/>
        <c:scaling>
          <c:orientation val="minMax"/>
          <c:min val="700"/>
        </c:scaling>
        <c:delete val="1"/>
        <c:axPos val="l"/>
        <c:numFmt formatCode="&quot;R$&quot;\ #,##0.00" sourceLinked="1"/>
        <c:majorTickMark val="out"/>
        <c:minorTickMark val="none"/>
        <c:tickLblPos val="nextTo"/>
        <c:crossAx val="145606528"/>
        <c:crosses val="autoZero"/>
        <c:crossBetween val="between"/>
      </c:valAx>
      <c:valAx>
        <c:axId val="145511168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145512704"/>
        <c:crosses val="max"/>
        <c:crossBetween val="between"/>
      </c:valAx>
      <c:dateAx>
        <c:axId val="145512704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45511168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5193960129983765E-2"/>
          <c:y val="0.73158064075074003"/>
          <c:w val="0.23004593756706784"/>
          <c:h val="9.8078827479135697E-2"/>
        </c:manualLayout>
      </c:layout>
      <c:overlay val="1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pt-B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52" footer="0.3149606200000005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</xdr:row>
      <xdr:rowOff>76200</xdr:rowOff>
    </xdr:from>
    <xdr:to>
      <xdr:col>16</xdr:col>
      <xdr:colOff>53340</xdr:colOff>
      <xdr:row>23</xdr:row>
      <xdr:rowOff>15240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1</xdr:row>
      <xdr:rowOff>76199</xdr:rowOff>
    </xdr:from>
    <xdr:to>
      <xdr:col>17</xdr:col>
      <xdr:colOff>281940</xdr:colOff>
      <xdr:row>19</xdr:row>
      <xdr:rowOff>47625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2C25822-4102-4E18-80B2-17F10FAD6F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25"/>
  <sheetViews>
    <sheetView topLeftCell="A3" workbookViewId="0">
      <selection activeCell="R22" sqref="R22"/>
    </sheetView>
  </sheetViews>
  <sheetFormatPr defaultColWidth="9.109375" defaultRowHeight="13.8"/>
  <cols>
    <col min="1" max="1" width="8.33203125" style="4" customWidth="1"/>
    <col min="2" max="2" width="21.5546875" style="4" customWidth="1"/>
    <col min="3" max="3" width="23.88671875" style="4" customWidth="1"/>
    <col min="4" max="4" width="27.44140625" style="4" customWidth="1"/>
    <col min="5" max="6" width="22.6640625" style="4" customWidth="1"/>
    <col min="7" max="16384" width="9.109375" style="4"/>
  </cols>
  <sheetData>
    <row r="3" spans="1:6" ht="14.4" thickBot="1">
      <c r="F3" s="5"/>
    </row>
    <row r="4" spans="1:6" ht="27.75" customHeight="1" thickBot="1">
      <c r="A4" s="6"/>
      <c r="B4" s="49" t="s">
        <v>19</v>
      </c>
      <c r="C4" s="50"/>
      <c r="D4" s="51"/>
      <c r="F4" s="7"/>
    </row>
    <row r="5" spans="1:6" ht="18.600000000000001" thickTop="1">
      <c r="A5" s="8"/>
      <c r="B5" s="12" t="s">
        <v>0</v>
      </c>
      <c r="C5" s="46" t="s">
        <v>17</v>
      </c>
      <c r="D5" s="33" t="s">
        <v>1</v>
      </c>
    </row>
    <row r="6" spans="1:6" ht="15.6">
      <c r="B6" s="15">
        <v>2004</v>
      </c>
      <c r="C6" s="43">
        <v>31081.21</v>
      </c>
      <c r="D6" s="22">
        <v>68160</v>
      </c>
    </row>
    <row r="7" spans="1:6" ht="15.6">
      <c r="B7" s="12">
        <v>2005</v>
      </c>
      <c r="C7" s="44">
        <v>21336.3</v>
      </c>
      <c r="D7" s="11">
        <v>55680</v>
      </c>
    </row>
    <row r="8" spans="1:6" ht="15.6">
      <c r="B8" s="15">
        <v>2006</v>
      </c>
      <c r="C8" s="43">
        <v>24292.78</v>
      </c>
      <c r="D8" s="22">
        <v>55920</v>
      </c>
    </row>
    <row r="9" spans="1:6" ht="15.6">
      <c r="B9" s="12">
        <v>2007</v>
      </c>
      <c r="C9" s="44">
        <v>24452.25</v>
      </c>
      <c r="D9" s="11">
        <v>59040</v>
      </c>
    </row>
    <row r="10" spans="1:6" ht="15.6">
      <c r="B10" s="15">
        <v>2008</v>
      </c>
      <c r="C10" s="43">
        <v>28460.38</v>
      </c>
      <c r="D10" s="22">
        <v>70462</v>
      </c>
    </row>
    <row r="11" spans="1:6" ht="15.6">
      <c r="B11" s="12">
        <v>2009</v>
      </c>
      <c r="C11" s="44">
        <v>47221.4</v>
      </c>
      <c r="D11" s="11">
        <v>72398</v>
      </c>
    </row>
    <row r="12" spans="1:6" ht="15.6">
      <c r="B12" s="15">
        <v>2010</v>
      </c>
      <c r="C12" s="43">
        <v>29605.98</v>
      </c>
      <c r="D12" s="22">
        <v>75086</v>
      </c>
    </row>
    <row r="13" spans="1:6" ht="15.6">
      <c r="B13" s="12">
        <v>2011</v>
      </c>
      <c r="C13" s="44">
        <v>32426.82</v>
      </c>
      <c r="D13" s="11">
        <v>70665</v>
      </c>
    </row>
    <row r="14" spans="1:6" ht="15.6">
      <c r="B14" s="15">
        <v>2012</v>
      </c>
      <c r="C14" s="43">
        <v>36867.4</v>
      </c>
      <c r="D14" s="22">
        <v>81849</v>
      </c>
    </row>
    <row r="15" spans="1:6" ht="15.6">
      <c r="B15" s="12">
        <v>2013</v>
      </c>
      <c r="C15" s="44">
        <v>54244.93</v>
      </c>
      <c r="D15" s="11">
        <v>96434</v>
      </c>
    </row>
    <row r="16" spans="1:6" ht="15.6">
      <c r="B16" s="15">
        <v>2014</v>
      </c>
      <c r="C16" s="43">
        <v>45047.42</v>
      </c>
      <c r="D16" s="22">
        <v>122694</v>
      </c>
    </row>
    <row r="17" spans="2:4" ht="15.6">
      <c r="B17" s="12">
        <v>2015</v>
      </c>
      <c r="C17" s="44">
        <v>60781.08</v>
      </c>
      <c r="D17" s="11">
        <v>102557</v>
      </c>
    </row>
    <row r="18" spans="2:4" ht="15.6">
      <c r="B18" s="15">
        <v>2016</v>
      </c>
      <c r="C18" s="43">
        <v>71694.67</v>
      </c>
      <c r="D18" s="22">
        <v>108123</v>
      </c>
    </row>
    <row r="19" spans="2:4" ht="15.6">
      <c r="B19" s="12">
        <v>2017</v>
      </c>
      <c r="C19" s="44">
        <v>41787.040000000001</v>
      </c>
      <c r="D19" s="11">
        <v>73309</v>
      </c>
    </row>
    <row r="20" spans="2:4" ht="15.6">
      <c r="B20" s="15">
        <v>2018</v>
      </c>
      <c r="C20" s="43">
        <v>45338.21</v>
      </c>
      <c r="D20" s="22">
        <v>58393</v>
      </c>
    </row>
    <row r="21" spans="2:4" ht="15.6">
      <c r="B21" s="32">
        <v>2019</v>
      </c>
      <c r="C21" s="47">
        <f>'2019'!C18</f>
        <v>47729.31</v>
      </c>
      <c r="D21" s="14">
        <f>'2019'!D18</f>
        <v>58218</v>
      </c>
    </row>
    <row r="22" spans="2:4" ht="15.6">
      <c r="B22" s="35">
        <v>2020</v>
      </c>
      <c r="C22" s="48">
        <f>'2020'!C18</f>
        <v>37688.130000000005</v>
      </c>
      <c r="D22" s="17">
        <f>'2020'!D18</f>
        <v>47740</v>
      </c>
    </row>
    <row r="23" spans="2:4" ht="15.6">
      <c r="B23" s="32">
        <v>2021</v>
      </c>
      <c r="C23" s="47">
        <f>'2021'!C18</f>
        <v>37019.699999999997</v>
      </c>
      <c r="D23" s="14">
        <f>'2021'!D18</f>
        <v>35750</v>
      </c>
    </row>
    <row r="24" spans="2:4" ht="15.6">
      <c r="B24" s="35">
        <v>2022</v>
      </c>
      <c r="C24" s="43">
        <f>'2022'!C18</f>
        <v>34045.979999999996</v>
      </c>
      <c r="D24" s="22">
        <f>'2022'!D18</f>
        <v>34272</v>
      </c>
    </row>
    <row r="25" spans="2:4" ht="16.2" thickBot="1">
      <c r="B25" s="34">
        <v>2023</v>
      </c>
      <c r="C25" s="45">
        <f>'2023'!C18</f>
        <v>34271</v>
      </c>
      <c r="D25" s="42">
        <f>'2023'!D18</f>
        <v>38547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8"/>
  <sheetViews>
    <sheetView workbookViewId="0">
      <selection activeCell="D17" sqref="D17"/>
    </sheetView>
  </sheetViews>
  <sheetFormatPr defaultRowHeight="14.4"/>
  <cols>
    <col min="1" max="2" width="25.6640625" customWidth="1"/>
    <col min="3" max="3" width="22.6640625" customWidth="1"/>
    <col min="4" max="4" width="25.44140625" customWidth="1"/>
  </cols>
  <sheetData>
    <row r="1" spans="1:4">
      <c r="A1" s="1"/>
    </row>
    <row r="2" spans="1:4">
      <c r="A2" s="4"/>
    </row>
    <row r="3" spans="1:4" ht="15" thickBot="1"/>
    <row r="4" spans="1:4" ht="21.6" thickBot="1">
      <c r="B4" s="49" t="s">
        <v>19</v>
      </c>
      <c r="C4" s="52"/>
      <c r="D4" s="53"/>
    </row>
    <row r="5" spans="1:4" ht="18.600000000000001" thickTop="1">
      <c r="B5" s="26" t="s">
        <v>2</v>
      </c>
      <c r="C5" s="27" t="s">
        <v>18</v>
      </c>
      <c r="D5" s="28" t="s">
        <v>3</v>
      </c>
    </row>
    <row r="6" spans="1:4" ht="15.6">
      <c r="B6" s="15" t="s">
        <v>4</v>
      </c>
      <c r="C6" s="21">
        <v>2464.91</v>
      </c>
      <c r="D6" s="22">
        <f>2367+247</f>
        <v>2614</v>
      </c>
    </row>
    <row r="7" spans="1:4" ht="15.6">
      <c r="B7" s="12" t="s">
        <v>5</v>
      </c>
      <c r="C7" s="10">
        <v>2253.9499999999998</v>
      </c>
      <c r="D7" s="11">
        <f>2413+215</f>
        <v>2628</v>
      </c>
    </row>
    <row r="8" spans="1:4" ht="15.6">
      <c r="B8" s="15" t="s">
        <v>6</v>
      </c>
      <c r="C8" s="21">
        <v>2214.2199999999998</v>
      </c>
      <c r="D8" s="22">
        <f>2271+268</f>
        <v>2539</v>
      </c>
    </row>
    <row r="9" spans="1:4" ht="15.6">
      <c r="B9" s="12" t="s">
        <v>7</v>
      </c>
      <c r="C9" s="10">
        <v>4406.13</v>
      </c>
      <c r="D9" s="11">
        <f>2537+351</f>
        <v>2888</v>
      </c>
    </row>
    <row r="10" spans="1:4" ht="15.6">
      <c r="B10" s="15" t="s">
        <v>8</v>
      </c>
      <c r="C10" s="21">
        <v>2463.0500000000002</v>
      </c>
      <c r="D10" s="22">
        <f>2449+373</f>
        <v>2822</v>
      </c>
    </row>
    <row r="11" spans="1:4" ht="15.6">
      <c r="B11" s="12" t="s">
        <v>9</v>
      </c>
      <c r="C11" s="10">
        <v>2839.48</v>
      </c>
      <c r="D11" s="11">
        <f>2754+435</f>
        <v>3189</v>
      </c>
    </row>
    <row r="12" spans="1:4" ht="15.6">
      <c r="B12" s="15" t="s">
        <v>10</v>
      </c>
      <c r="C12" s="21">
        <v>2994.44</v>
      </c>
      <c r="D12" s="22">
        <f>2803+442</f>
        <v>3245</v>
      </c>
    </row>
    <row r="13" spans="1:4" ht="15.6">
      <c r="B13" s="12" t="s">
        <v>11</v>
      </c>
      <c r="C13" s="10">
        <v>3724.74</v>
      </c>
      <c r="D13" s="11">
        <f>3018+491</f>
        <v>3509</v>
      </c>
    </row>
    <row r="14" spans="1:4" ht="15.6">
      <c r="B14" s="15" t="s">
        <v>12</v>
      </c>
      <c r="C14" s="21">
        <v>3840.87</v>
      </c>
      <c r="D14" s="22">
        <f>3120+493</f>
        <v>3613</v>
      </c>
    </row>
    <row r="15" spans="1:4" ht="15.6">
      <c r="B15" s="12" t="s">
        <v>13</v>
      </c>
      <c r="C15" s="10">
        <v>3677.99</v>
      </c>
      <c r="D15" s="11">
        <f>2772+408</f>
        <v>3180</v>
      </c>
    </row>
    <row r="16" spans="1:4" ht="15.6">
      <c r="B16" s="15" t="s">
        <v>14</v>
      </c>
      <c r="C16" s="21">
        <v>3101.14</v>
      </c>
      <c r="D16" s="22">
        <f>2596+289</f>
        <v>2885</v>
      </c>
    </row>
    <row r="17" spans="2:4" ht="15.6">
      <c r="B17" s="12" t="s">
        <v>15</v>
      </c>
      <c r="C17" s="10">
        <v>3038.78</v>
      </c>
      <c r="D17" s="11">
        <v>2638</v>
      </c>
    </row>
    <row r="18" spans="2:4" ht="16.2" thickBot="1">
      <c r="B18" s="23" t="s">
        <v>16</v>
      </c>
      <c r="C18" s="24">
        <f>SUM(C6:C17)</f>
        <v>37019.699999999997</v>
      </c>
      <c r="D18" s="25">
        <f>SUM(D6:D17)</f>
        <v>35750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8"/>
  <sheetViews>
    <sheetView workbookViewId="0">
      <selection activeCell="D17" sqref="D17"/>
    </sheetView>
  </sheetViews>
  <sheetFormatPr defaultRowHeight="14.4"/>
  <cols>
    <col min="1" max="2" width="25.6640625" customWidth="1"/>
    <col min="3" max="3" width="22.6640625" customWidth="1"/>
    <col min="4" max="4" width="25.44140625" customWidth="1"/>
  </cols>
  <sheetData>
    <row r="1" spans="1:4">
      <c r="A1" s="1"/>
    </row>
    <row r="2" spans="1:4">
      <c r="A2" s="4"/>
    </row>
    <row r="3" spans="1:4" ht="15" thickBot="1"/>
    <row r="4" spans="1:4" ht="21.6" thickBot="1">
      <c r="B4" s="49" t="s">
        <v>19</v>
      </c>
      <c r="C4" s="52"/>
      <c r="D4" s="53"/>
    </row>
    <row r="5" spans="1:4" ht="19.2" thickTop="1" thickBot="1">
      <c r="B5" s="26" t="s">
        <v>2</v>
      </c>
      <c r="C5" s="27" t="s">
        <v>18</v>
      </c>
      <c r="D5" s="28" t="s">
        <v>3</v>
      </c>
    </row>
    <row r="6" spans="1:4" ht="15.6">
      <c r="B6" s="37" t="s">
        <v>4</v>
      </c>
      <c r="C6" s="38">
        <v>3038.78</v>
      </c>
      <c r="D6" s="39">
        <f>2406+232</f>
        <v>2638</v>
      </c>
    </row>
    <row r="7" spans="1:4" ht="15.6">
      <c r="B7" s="12" t="s">
        <v>5</v>
      </c>
      <c r="C7" s="10">
        <v>2545.15</v>
      </c>
      <c r="D7" s="11">
        <f>2080+199</f>
        <v>2279</v>
      </c>
    </row>
    <row r="8" spans="1:4" ht="15.6">
      <c r="B8" s="15" t="s">
        <v>6</v>
      </c>
      <c r="C8" s="21">
        <v>2681.86</v>
      </c>
      <c r="D8" s="22">
        <f>2099+210</f>
        <v>2309</v>
      </c>
    </row>
    <row r="9" spans="1:4" ht="15.6">
      <c r="B9" s="12" t="s">
        <v>7</v>
      </c>
      <c r="C9" s="10">
        <v>4543.57</v>
      </c>
      <c r="D9" s="33">
        <f>SUM(324,2295)</f>
        <v>2619</v>
      </c>
    </row>
    <row r="10" spans="1:4" ht="15.6">
      <c r="B10" s="15" t="s">
        <v>8</v>
      </c>
      <c r="C10" s="21">
        <v>3337.02</v>
      </c>
      <c r="D10" s="22">
        <f>SUM(391,2658)</f>
        <v>3049</v>
      </c>
    </row>
    <row r="11" spans="1:4" ht="15.6">
      <c r="B11" s="12" t="s">
        <v>9</v>
      </c>
      <c r="C11" s="10">
        <v>3243.12</v>
      </c>
      <c r="D11" s="11">
        <f>425+3129</f>
        <v>3554</v>
      </c>
    </row>
    <row r="12" spans="1:4" ht="15.6">
      <c r="B12" s="15" t="s">
        <v>10</v>
      </c>
      <c r="C12" s="21">
        <v>2708.91</v>
      </c>
      <c r="D12" s="22">
        <f>418+2871</f>
        <v>3289</v>
      </c>
    </row>
    <row r="13" spans="1:4" ht="15.6">
      <c r="B13" s="12" t="s">
        <v>11</v>
      </c>
      <c r="C13" s="10">
        <v>2535.83</v>
      </c>
      <c r="D13" s="11">
        <f>374+2637</f>
        <v>3011</v>
      </c>
    </row>
    <row r="14" spans="1:4" ht="15.6">
      <c r="B14" s="15" t="s">
        <v>12</v>
      </c>
      <c r="C14" s="21">
        <v>2621.69</v>
      </c>
      <c r="D14" s="22">
        <f>444+2599</f>
        <v>3043</v>
      </c>
    </row>
    <row r="15" spans="1:4" ht="15.6">
      <c r="B15" s="12" t="s">
        <v>13</v>
      </c>
      <c r="C15" s="10">
        <v>2340.87</v>
      </c>
      <c r="D15" s="11">
        <f>384+2598</f>
        <v>2982</v>
      </c>
    </row>
    <row r="16" spans="1:4" ht="15.6">
      <c r="B16" s="15" t="s">
        <v>14</v>
      </c>
      <c r="C16" s="21">
        <v>2337.62</v>
      </c>
      <c r="D16" s="22">
        <v>2907</v>
      </c>
    </row>
    <row r="17" spans="2:4" ht="15.6">
      <c r="B17" s="12" t="s">
        <v>15</v>
      </c>
      <c r="C17" s="10">
        <v>2111.56</v>
      </c>
      <c r="D17" s="11">
        <f>239+2353</f>
        <v>2592</v>
      </c>
    </row>
    <row r="18" spans="2:4" ht="16.2" thickBot="1">
      <c r="B18" s="23" t="s">
        <v>16</v>
      </c>
      <c r="C18" s="24">
        <f>SUM(C6:C17)</f>
        <v>34045.979999999996</v>
      </c>
      <c r="D18" s="25">
        <f>SUM(D6:D17)</f>
        <v>34272</v>
      </c>
    </row>
  </sheetData>
  <mergeCells count="1">
    <mergeCell ref="B4:D4"/>
  </mergeCells>
  <phoneticPr fontId="15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18"/>
  <sheetViews>
    <sheetView workbookViewId="0"/>
  </sheetViews>
  <sheetFormatPr defaultRowHeight="14.4"/>
  <cols>
    <col min="1" max="2" width="25.6640625" customWidth="1"/>
    <col min="3" max="3" width="22.6640625" customWidth="1"/>
    <col min="4" max="4" width="25.44140625" customWidth="1"/>
  </cols>
  <sheetData>
    <row r="1" spans="1:4">
      <c r="A1" s="1"/>
    </row>
    <row r="2" spans="1:4">
      <c r="A2" s="4"/>
    </row>
    <row r="3" spans="1:4" ht="15" thickBot="1"/>
    <row r="4" spans="1:4" ht="21.6" thickBot="1">
      <c r="B4" s="49" t="s">
        <v>19</v>
      </c>
      <c r="C4" s="52"/>
      <c r="D4" s="53"/>
    </row>
    <row r="5" spans="1:4" ht="19.2" thickTop="1" thickBot="1">
      <c r="B5" s="26" t="s">
        <v>2</v>
      </c>
      <c r="C5" s="27" t="s">
        <v>18</v>
      </c>
      <c r="D5" s="28" t="s">
        <v>3</v>
      </c>
    </row>
    <row r="6" spans="1:4" ht="15.6">
      <c r="B6" s="37" t="s">
        <v>4</v>
      </c>
      <c r="C6" s="38">
        <v>2417.5300000000002</v>
      </c>
      <c r="D6" s="39">
        <f>265+2665</f>
        <v>2930</v>
      </c>
    </row>
    <row r="7" spans="1:4" ht="15.6">
      <c r="B7" s="12" t="s">
        <v>5</v>
      </c>
      <c r="C7" s="10">
        <v>2270.3000000000002</v>
      </c>
      <c r="D7" s="11">
        <f>227+2799</f>
        <v>3026</v>
      </c>
    </row>
    <row r="8" spans="1:4" ht="15.6">
      <c r="B8" s="15" t="s">
        <v>6</v>
      </c>
      <c r="C8" s="21">
        <v>1998.49</v>
      </c>
      <c r="D8" s="22">
        <f>2183+189</f>
        <v>2372</v>
      </c>
    </row>
    <row r="9" spans="1:4" ht="15.6">
      <c r="B9" s="12" t="s">
        <v>7</v>
      </c>
      <c r="C9" s="10">
        <v>3877.49</v>
      </c>
      <c r="D9" s="33">
        <f>306+2625</f>
        <v>2931</v>
      </c>
    </row>
    <row r="10" spans="1:4" ht="15.6">
      <c r="B10" s="15" t="s">
        <v>8</v>
      </c>
      <c r="C10" s="21">
        <v>2678.49</v>
      </c>
      <c r="D10" s="22">
        <f>347+3060</f>
        <v>3407</v>
      </c>
    </row>
    <row r="11" spans="1:4" ht="15.6">
      <c r="B11" s="12" t="s">
        <v>9</v>
      </c>
      <c r="C11" s="10">
        <v>3106.45</v>
      </c>
      <c r="D11" s="11">
        <f>463+3266</f>
        <v>3729</v>
      </c>
    </row>
    <row r="12" spans="1:4" ht="15.6">
      <c r="B12" s="15" t="s">
        <v>10</v>
      </c>
      <c r="C12" s="21">
        <v>2807.62</v>
      </c>
      <c r="D12" s="22">
        <f>420+3132</f>
        <v>3552</v>
      </c>
    </row>
    <row r="13" spans="1:4" ht="15.6">
      <c r="B13" s="12" t="s">
        <v>11</v>
      </c>
      <c r="C13" s="10">
        <v>2678.44</v>
      </c>
      <c r="D13" s="11">
        <f>357+2873</f>
        <v>3230</v>
      </c>
    </row>
    <row r="14" spans="1:4" ht="15.6">
      <c r="B14" s="15" t="s">
        <v>12</v>
      </c>
      <c r="C14" s="21">
        <v>2998.48</v>
      </c>
      <c r="D14" s="22">
        <f>478+3269</f>
        <v>3747</v>
      </c>
    </row>
    <row r="15" spans="1:4" ht="15.6">
      <c r="B15" s="12" t="s">
        <v>13</v>
      </c>
      <c r="C15" s="10">
        <v>2572.38</v>
      </c>
      <c r="D15" s="11">
        <f>376+3021</f>
        <v>3397</v>
      </c>
    </row>
    <row r="16" spans="1:4" ht="15.6">
      <c r="B16" s="15" t="s">
        <v>14</v>
      </c>
      <c r="C16" s="21">
        <v>3050.77</v>
      </c>
      <c r="D16" s="22">
        <f>338+2918</f>
        <v>3256</v>
      </c>
    </row>
    <row r="17" spans="2:4" ht="15.6">
      <c r="B17" s="12" t="s">
        <v>15</v>
      </c>
      <c r="C17" s="10">
        <v>3814.56</v>
      </c>
      <c r="D17" s="11">
        <f>335+2635</f>
        <v>2970</v>
      </c>
    </row>
    <row r="18" spans="2:4" ht="16.2" thickBot="1">
      <c r="B18" s="23" t="s">
        <v>16</v>
      </c>
      <c r="C18" s="24">
        <f>SUM(C6:C17)</f>
        <v>34271</v>
      </c>
      <c r="D18" s="25">
        <f>SUM(D6:D17)</f>
        <v>38547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8BA77-5856-4F51-B560-9FADF27DC2E5}">
  <dimension ref="A1:D18"/>
  <sheetViews>
    <sheetView workbookViewId="0"/>
  </sheetViews>
  <sheetFormatPr defaultRowHeight="14.4"/>
  <cols>
    <col min="1" max="2" width="25.6640625" customWidth="1"/>
    <col min="3" max="3" width="22.6640625" customWidth="1"/>
    <col min="4" max="4" width="25.44140625" customWidth="1"/>
  </cols>
  <sheetData>
    <row r="1" spans="1:4">
      <c r="A1" s="1"/>
    </row>
    <row r="2" spans="1:4">
      <c r="A2" s="4"/>
    </row>
    <row r="3" spans="1:4" ht="15" thickBot="1"/>
    <row r="4" spans="1:4" ht="21.6" thickBot="1">
      <c r="B4" s="49" t="s">
        <v>19</v>
      </c>
      <c r="C4" s="52"/>
      <c r="D4" s="53"/>
    </row>
    <row r="5" spans="1:4" ht="19.2" thickTop="1" thickBot="1">
      <c r="B5" s="26" t="s">
        <v>2</v>
      </c>
      <c r="C5" s="27" t="s">
        <v>18</v>
      </c>
      <c r="D5" s="28" t="s">
        <v>3</v>
      </c>
    </row>
    <row r="6" spans="1:4" ht="15.6">
      <c r="B6" s="37" t="s">
        <v>4</v>
      </c>
      <c r="C6" s="38">
        <v>4211.1899999999996</v>
      </c>
      <c r="D6" s="39">
        <f>263+2923</f>
        <v>3186</v>
      </c>
    </row>
    <row r="7" spans="1:4" ht="15.6">
      <c r="B7" s="12" t="s">
        <v>5</v>
      </c>
      <c r="C7" s="10">
        <v>2656.49</v>
      </c>
      <c r="D7" s="11">
        <f>262+2727</f>
        <v>2989</v>
      </c>
    </row>
    <row r="8" spans="1:4" ht="15.6">
      <c r="B8" s="15" t="s">
        <v>6</v>
      </c>
      <c r="C8" s="21">
        <v>2797.24</v>
      </c>
      <c r="D8" s="22">
        <f>240+2544</f>
        <v>2784</v>
      </c>
    </row>
    <row r="9" spans="1:4" ht="15.6">
      <c r="B9" s="12" t="s">
        <v>7</v>
      </c>
      <c r="C9" s="10"/>
      <c r="D9" s="33"/>
    </row>
    <row r="10" spans="1:4" ht="15.6">
      <c r="B10" s="15" t="s">
        <v>8</v>
      </c>
      <c r="C10" s="21"/>
      <c r="D10" s="22"/>
    </row>
    <row r="11" spans="1:4" ht="15.6">
      <c r="B11" s="12" t="s">
        <v>9</v>
      </c>
      <c r="C11" s="10"/>
      <c r="D11" s="11"/>
    </row>
    <row r="12" spans="1:4" ht="15.6">
      <c r="B12" s="15" t="s">
        <v>10</v>
      </c>
      <c r="C12" s="21"/>
      <c r="D12" s="22"/>
    </row>
    <row r="13" spans="1:4" ht="15.6">
      <c r="B13" s="12" t="s">
        <v>11</v>
      </c>
      <c r="C13" s="10"/>
      <c r="D13" s="11"/>
    </row>
    <row r="14" spans="1:4" ht="15.6">
      <c r="B14" s="15" t="s">
        <v>12</v>
      </c>
      <c r="C14" s="21"/>
      <c r="D14" s="22"/>
    </row>
    <row r="15" spans="1:4" ht="15.6">
      <c r="B15" s="12" t="s">
        <v>13</v>
      </c>
      <c r="C15" s="10"/>
      <c r="D15" s="11"/>
    </row>
    <row r="16" spans="1:4" ht="15.6">
      <c r="B16" s="15" t="s">
        <v>14</v>
      </c>
      <c r="C16" s="21"/>
      <c r="D16" s="22"/>
    </row>
    <row r="17" spans="2:4" ht="15.6">
      <c r="B17" s="12" t="s">
        <v>15</v>
      </c>
      <c r="C17" s="10"/>
      <c r="D17" s="11"/>
    </row>
    <row r="18" spans="2:4" ht="16.2" thickBot="1">
      <c r="B18" s="23" t="s">
        <v>16</v>
      </c>
      <c r="C18" s="24">
        <f>SUM(C6:C17)</f>
        <v>9664.9199999999983</v>
      </c>
      <c r="D18" s="25">
        <f>SUM(D6:D17)</f>
        <v>8959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21"/>
  <sheetViews>
    <sheetView tabSelected="1" workbookViewId="0"/>
  </sheetViews>
  <sheetFormatPr defaultRowHeight="14.4"/>
  <cols>
    <col min="1" max="2" width="25.6640625" customWidth="1"/>
    <col min="3" max="3" width="22.6640625" customWidth="1"/>
    <col min="4" max="4" width="25.44140625" customWidth="1"/>
  </cols>
  <sheetData>
    <row r="1" spans="1:4">
      <c r="A1" s="1"/>
    </row>
    <row r="3" spans="1:4" ht="15" thickBot="1"/>
    <row r="4" spans="1:4" ht="22.5" customHeight="1" thickBot="1">
      <c r="A4" s="2"/>
      <c r="B4" s="49" t="s">
        <v>19</v>
      </c>
      <c r="C4" s="50"/>
      <c r="D4" s="51"/>
    </row>
    <row r="5" spans="1:4" ht="18.600000000000001" thickTop="1">
      <c r="A5" s="3"/>
      <c r="B5" s="26" t="s">
        <v>2</v>
      </c>
      <c r="C5" s="54" t="s">
        <v>18</v>
      </c>
      <c r="D5" s="28" t="s">
        <v>3</v>
      </c>
    </row>
    <row r="6" spans="1:4" ht="15.6">
      <c r="B6" s="40">
        <v>45017</v>
      </c>
      <c r="C6" s="55">
        <v>3877.49</v>
      </c>
      <c r="D6" s="33">
        <f>306+2625</f>
        <v>2931</v>
      </c>
    </row>
    <row r="7" spans="1:4" ht="15.6">
      <c r="B7" s="41">
        <v>45047</v>
      </c>
      <c r="C7" s="56">
        <v>2678.49</v>
      </c>
      <c r="D7" s="22">
        <f>347+3060</f>
        <v>3407</v>
      </c>
    </row>
    <row r="8" spans="1:4" ht="15.6">
      <c r="B8" s="40">
        <v>45078</v>
      </c>
      <c r="C8" s="55">
        <v>3106.45</v>
      </c>
      <c r="D8" s="11">
        <f>463+3266</f>
        <v>3729</v>
      </c>
    </row>
    <row r="9" spans="1:4" ht="15.6">
      <c r="B9" s="41">
        <v>45108</v>
      </c>
      <c r="C9" s="56">
        <v>2807.62</v>
      </c>
      <c r="D9" s="22">
        <f>420+3132</f>
        <v>3552</v>
      </c>
    </row>
    <row r="10" spans="1:4" ht="15.6">
      <c r="B10" s="40">
        <v>45139</v>
      </c>
      <c r="C10" s="55">
        <v>2678.44</v>
      </c>
      <c r="D10" s="11">
        <f>357+2873</f>
        <v>3230</v>
      </c>
    </row>
    <row r="11" spans="1:4" ht="15.6">
      <c r="B11" s="41">
        <v>45170</v>
      </c>
      <c r="C11" s="56">
        <v>2998.48</v>
      </c>
      <c r="D11" s="22">
        <f>478+3269</f>
        <v>3747</v>
      </c>
    </row>
    <row r="12" spans="1:4" ht="15.6">
      <c r="B12" s="40">
        <v>45200</v>
      </c>
      <c r="C12" s="55">
        <v>2572.38</v>
      </c>
      <c r="D12" s="11">
        <f>376+3021</f>
        <v>3397</v>
      </c>
    </row>
    <row r="13" spans="1:4" ht="15.6">
      <c r="B13" s="41">
        <v>45231</v>
      </c>
      <c r="C13" s="56">
        <v>3050.77</v>
      </c>
      <c r="D13" s="22">
        <f>338+2918</f>
        <v>3256</v>
      </c>
    </row>
    <row r="14" spans="1:4" ht="15.6">
      <c r="B14" s="40">
        <v>45261</v>
      </c>
      <c r="C14" s="55">
        <v>3814.56</v>
      </c>
      <c r="D14" s="11">
        <f>335+2635</f>
        <v>2970</v>
      </c>
    </row>
    <row r="15" spans="1:4" ht="15.6">
      <c r="B15" s="41">
        <v>45292</v>
      </c>
      <c r="C15" s="56">
        <v>4211.1899999999996</v>
      </c>
      <c r="D15" s="22">
        <f>263+2923</f>
        <v>3186</v>
      </c>
    </row>
    <row r="16" spans="1:4" ht="15.6">
      <c r="B16" s="40">
        <v>45323</v>
      </c>
      <c r="C16" s="55">
        <v>2656.49</v>
      </c>
      <c r="D16" s="11">
        <f>262+2727</f>
        <v>2989</v>
      </c>
    </row>
    <row r="17" spans="2:4" ht="16.2" thickBot="1">
      <c r="B17" s="57">
        <v>45352</v>
      </c>
      <c r="C17" s="58">
        <v>2797.24</v>
      </c>
      <c r="D17" s="59">
        <f>240+2544</f>
        <v>2784</v>
      </c>
    </row>
    <row r="21" spans="2:4" ht="15.6">
      <c r="C21" s="10"/>
      <c r="D21" s="36"/>
    </row>
  </sheetData>
  <mergeCells count="1">
    <mergeCell ref="B4:D4"/>
  </mergeCells>
  <phoneticPr fontId="15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9"/>
  <sheetViews>
    <sheetView workbookViewId="0"/>
  </sheetViews>
  <sheetFormatPr defaultRowHeight="14.4"/>
  <cols>
    <col min="1" max="2" width="25.6640625" customWidth="1"/>
    <col min="3" max="3" width="22.6640625" customWidth="1"/>
    <col min="4" max="4" width="25.44140625" customWidth="1"/>
  </cols>
  <sheetData>
    <row r="1" spans="1:4">
      <c r="A1" s="1"/>
    </row>
    <row r="3" spans="1:4" ht="15" thickBot="1"/>
    <row r="4" spans="1:4" ht="22.5" customHeight="1" thickBot="1">
      <c r="A4" s="2"/>
      <c r="B4" s="49" t="s">
        <v>19</v>
      </c>
      <c r="C4" s="50"/>
      <c r="D4" s="51"/>
    </row>
    <row r="5" spans="1:4" ht="18.600000000000001" thickTop="1">
      <c r="A5" s="3"/>
      <c r="B5" s="26" t="s">
        <v>2</v>
      </c>
      <c r="C5" s="27" t="s">
        <v>18</v>
      </c>
      <c r="D5" s="28" t="s">
        <v>3</v>
      </c>
    </row>
    <row r="6" spans="1:4" ht="15.6">
      <c r="B6" s="15" t="s">
        <v>4</v>
      </c>
      <c r="C6" s="16">
        <v>2780.86</v>
      </c>
      <c r="D6" s="17">
        <v>5650</v>
      </c>
    </row>
    <row r="7" spans="1:4" ht="15.6">
      <c r="B7" s="12" t="s">
        <v>5</v>
      </c>
      <c r="C7" s="13">
        <v>2544.2600000000002</v>
      </c>
      <c r="D7" s="14">
        <v>6864</v>
      </c>
    </row>
    <row r="8" spans="1:4" ht="15.6">
      <c r="B8" s="15" t="s">
        <v>6</v>
      </c>
      <c r="C8" s="16">
        <v>2320.21</v>
      </c>
      <c r="D8" s="17">
        <v>6178</v>
      </c>
    </row>
    <row r="9" spans="1:4" ht="15.6">
      <c r="B9" s="12" t="s">
        <v>7</v>
      </c>
      <c r="C9" s="13">
        <v>2823.3</v>
      </c>
      <c r="D9" s="14">
        <v>7032</v>
      </c>
    </row>
    <row r="10" spans="1:4" ht="15.6">
      <c r="B10" s="15" t="s">
        <v>8</v>
      </c>
      <c r="C10" s="16">
        <v>5775.93</v>
      </c>
      <c r="D10" s="17">
        <v>10526</v>
      </c>
    </row>
    <row r="11" spans="1:4" ht="15.6">
      <c r="B11" s="12" t="s">
        <v>9</v>
      </c>
      <c r="C11" s="13">
        <v>5724.56</v>
      </c>
      <c r="D11" s="14">
        <v>10301</v>
      </c>
    </row>
    <row r="12" spans="1:4" ht="15.6">
      <c r="B12" s="15" t="s">
        <v>10</v>
      </c>
      <c r="C12" s="16">
        <v>5535.54</v>
      </c>
      <c r="D12" s="17">
        <v>7762</v>
      </c>
    </row>
    <row r="13" spans="1:4" ht="15.6">
      <c r="B13" s="12" t="s">
        <v>11</v>
      </c>
      <c r="C13" s="13">
        <v>7255.02</v>
      </c>
      <c r="D13" s="14">
        <v>9360</v>
      </c>
    </row>
    <row r="14" spans="1:4" ht="15.6">
      <c r="B14" s="15" t="s">
        <v>12</v>
      </c>
      <c r="C14" s="16">
        <v>4504.45</v>
      </c>
      <c r="D14" s="17">
        <v>7258</v>
      </c>
    </row>
    <row r="15" spans="1:4" ht="15.6">
      <c r="B15" s="12" t="s">
        <v>13</v>
      </c>
      <c r="C15" s="13">
        <v>4733.0200000000004</v>
      </c>
      <c r="D15" s="14">
        <v>8213</v>
      </c>
    </row>
    <row r="16" spans="1:4" ht="15.6">
      <c r="B16" s="15" t="s">
        <v>14</v>
      </c>
      <c r="C16" s="16">
        <v>5171.8</v>
      </c>
      <c r="D16" s="17">
        <v>9432</v>
      </c>
    </row>
    <row r="17" spans="2:4" ht="15.6">
      <c r="B17" s="12" t="s">
        <v>15</v>
      </c>
      <c r="C17" s="13">
        <v>5075.9799999999996</v>
      </c>
      <c r="D17" s="14">
        <v>7858</v>
      </c>
    </row>
    <row r="18" spans="2:4" ht="16.2" thickBot="1">
      <c r="B18" s="18" t="s">
        <v>16</v>
      </c>
      <c r="C18" s="19">
        <v>54244.930000000008</v>
      </c>
      <c r="D18" s="20">
        <v>96434</v>
      </c>
    </row>
    <row r="19" spans="2:4">
      <c r="C19" s="9"/>
      <c r="D19" s="9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9"/>
  <sheetViews>
    <sheetView workbookViewId="0"/>
  </sheetViews>
  <sheetFormatPr defaultRowHeight="14.4"/>
  <cols>
    <col min="1" max="2" width="25.6640625" customWidth="1"/>
    <col min="3" max="3" width="22.6640625" customWidth="1"/>
    <col min="4" max="4" width="25.44140625" customWidth="1"/>
  </cols>
  <sheetData>
    <row r="1" spans="1:4">
      <c r="A1" s="1"/>
    </row>
    <row r="3" spans="1:4" ht="15" thickBot="1"/>
    <row r="4" spans="1:4" ht="22.5" customHeight="1" thickBot="1">
      <c r="A4" s="2"/>
      <c r="B4" s="49" t="s">
        <v>19</v>
      </c>
      <c r="C4" s="50"/>
      <c r="D4" s="51"/>
    </row>
    <row r="5" spans="1:4" ht="18.600000000000001" thickTop="1">
      <c r="A5" s="3"/>
      <c r="B5" s="26" t="s">
        <v>2</v>
      </c>
      <c r="C5" s="27" t="s">
        <v>18</v>
      </c>
      <c r="D5" s="28" t="s">
        <v>3</v>
      </c>
    </row>
    <row r="6" spans="1:4" ht="15.6">
      <c r="B6" s="15" t="s">
        <v>4</v>
      </c>
      <c r="C6" s="16">
        <v>3410.15</v>
      </c>
      <c r="D6" s="17">
        <v>8467</v>
      </c>
    </row>
    <row r="7" spans="1:4" ht="15.6">
      <c r="B7" s="12" t="s">
        <v>5</v>
      </c>
      <c r="C7" s="13">
        <v>3553.64</v>
      </c>
      <c r="D7" s="14">
        <v>9211</v>
      </c>
    </row>
    <row r="8" spans="1:4" ht="15.6">
      <c r="B8" s="15" t="s">
        <v>6</v>
      </c>
      <c r="C8" s="16">
        <v>3942.36</v>
      </c>
      <c r="D8" s="17">
        <v>10632</v>
      </c>
    </row>
    <row r="9" spans="1:4" ht="15.6">
      <c r="B9" s="12" t="s">
        <v>7</v>
      </c>
      <c r="C9" s="13">
        <v>4082.52</v>
      </c>
      <c r="D9" s="14">
        <v>10733</v>
      </c>
    </row>
    <row r="10" spans="1:4" ht="15.6">
      <c r="B10" s="15" t="s">
        <v>8</v>
      </c>
      <c r="C10" s="16">
        <v>3589.15</v>
      </c>
      <c r="D10" s="17">
        <v>9941</v>
      </c>
    </row>
    <row r="11" spans="1:4" ht="15.6">
      <c r="B11" s="12" t="s">
        <v>9</v>
      </c>
      <c r="C11" s="13">
        <v>3640</v>
      </c>
      <c r="D11" s="14">
        <v>10056</v>
      </c>
    </row>
    <row r="12" spans="1:4" ht="15.6">
      <c r="B12" s="15" t="s">
        <v>10</v>
      </c>
      <c r="C12" s="16">
        <v>3665.13</v>
      </c>
      <c r="D12" s="17">
        <v>10138</v>
      </c>
    </row>
    <row r="13" spans="1:4" ht="15.6">
      <c r="B13" s="12" t="s">
        <v>11</v>
      </c>
      <c r="C13" s="13">
        <v>3640.34</v>
      </c>
      <c r="D13" s="14">
        <v>10546</v>
      </c>
    </row>
    <row r="14" spans="1:4" ht="15.6">
      <c r="B14" s="15" t="s">
        <v>12</v>
      </c>
      <c r="C14" s="16">
        <v>3626.81</v>
      </c>
      <c r="D14" s="17">
        <v>10123</v>
      </c>
    </row>
    <row r="15" spans="1:4" ht="15.6">
      <c r="B15" s="12" t="s">
        <v>13</v>
      </c>
      <c r="C15" s="13">
        <v>4076.05</v>
      </c>
      <c r="D15" s="14">
        <v>11506</v>
      </c>
    </row>
    <row r="16" spans="1:4" ht="15.6">
      <c r="B16" s="15" t="s">
        <v>14</v>
      </c>
      <c r="C16" s="16">
        <v>3962.69</v>
      </c>
      <c r="D16" s="17">
        <v>12034</v>
      </c>
    </row>
    <row r="17" spans="2:4" ht="15.6">
      <c r="B17" s="12" t="s">
        <v>15</v>
      </c>
      <c r="C17" s="13">
        <v>3858.58</v>
      </c>
      <c r="D17" s="14">
        <v>9307</v>
      </c>
    </row>
    <row r="18" spans="2:4" ht="16.2" thickBot="1">
      <c r="B18" s="18" t="s">
        <v>16</v>
      </c>
      <c r="C18" s="19">
        <v>45047.420000000006</v>
      </c>
      <c r="D18" s="20">
        <v>122694</v>
      </c>
    </row>
    <row r="19" spans="2:4">
      <c r="C19" s="9"/>
      <c r="D19" s="9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9"/>
  <sheetViews>
    <sheetView workbookViewId="0"/>
  </sheetViews>
  <sheetFormatPr defaultRowHeight="14.4"/>
  <cols>
    <col min="1" max="2" width="25.6640625" customWidth="1"/>
    <col min="3" max="3" width="22.6640625" customWidth="1"/>
    <col min="4" max="4" width="25.44140625" customWidth="1"/>
  </cols>
  <sheetData>
    <row r="1" spans="1:4">
      <c r="A1" s="1"/>
    </row>
    <row r="3" spans="1:4" ht="15" thickBot="1"/>
    <row r="4" spans="1:4" ht="22.5" customHeight="1" thickBot="1">
      <c r="A4" s="2"/>
      <c r="B4" s="49" t="s">
        <v>19</v>
      </c>
      <c r="C4" s="50"/>
      <c r="D4" s="51"/>
    </row>
    <row r="5" spans="1:4" ht="18.600000000000001" thickTop="1">
      <c r="A5" s="3"/>
      <c r="B5" s="26" t="s">
        <v>2</v>
      </c>
      <c r="C5" s="27" t="s">
        <v>18</v>
      </c>
      <c r="D5" s="28" t="s">
        <v>3</v>
      </c>
    </row>
    <row r="6" spans="1:4" ht="15.6">
      <c r="B6" s="15" t="s">
        <v>4</v>
      </c>
      <c r="C6" s="16">
        <v>4578.3</v>
      </c>
      <c r="D6" s="17">
        <v>8242</v>
      </c>
    </row>
    <row r="7" spans="1:4" ht="15.6">
      <c r="B7" s="12" t="s">
        <v>5</v>
      </c>
      <c r="C7" s="13">
        <v>4582.88</v>
      </c>
      <c r="D7" s="14">
        <v>9600</v>
      </c>
    </row>
    <row r="8" spans="1:4" ht="15.6">
      <c r="B8" s="15" t="s">
        <v>6</v>
      </c>
      <c r="C8" s="16">
        <v>5900.49</v>
      </c>
      <c r="D8" s="17">
        <v>10258</v>
      </c>
    </row>
    <row r="9" spans="1:4" ht="15.6">
      <c r="B9" s="12" t="s">
        <v>7</v>
      </c>
      <c r="C9" s="13">
        <v>5430.28</v>
      </c>
      <c r="D9" s="14">
        <v>8808</v>
      </c>
    </row>
    <row r="10" spans="1:4" ht="15.6">
      <c r="B10" s="15" t="s">
        <v>8</v>
      </c>
      <c r="C10" s="16">
        <v>5293.85</v>
      </c>
      <c r="D10" s="17">
        <v>9115</v>
      </c>
    </row>
    <row r="11" spans="1:4" ht="15.6">
      <c r="B11" s="12" t="s">
        <v>9</v>
      </c>
      <c r="C11" s="13">
        <v>6284.05</v>
      </c>
      <c r="D11" s="14">
        <v>10814</v>
      </c>
    </row>
    <row r="12" spans="1:4" ht="15.6">
      <c r="B12" s="15" t="s">
        <v>10</v>
      </c>
      <c r="C12" s="16">
        <v>5053</v>
      </c>
      <c r="D12" s="17">
        <v>8333</v>
      </c>
    </row>
    <row r="13" spans="1:4" ht="15.6">
      <c r="B13" s="12" t="s">
        <v>11</v>
      </c>
      <c r="C13" s="13">
        <v>5585.7</v>
      </c>
      <c r="D13" s="14">
        <v>9278</v>
      </c>
    </row>
    <row r="14" spans="1:4" ht="15.6">
      <c r="B14" s="15" t="s">
        <v>12</v>
      </c>
      <c r="C14" s="16">
        <v>4933.37</v>
      </c>
      <c r="D14" s="17">
        <v>7944</v>
      </c>
    </row>
    <row r="15" spans="1:4" ht="15.6">
      <c r="B15" s="12" t="s">
        <v>13</v>
      </c>
      <c r="C15" s="13">
        <v>5250.67</v>
      </c>
      <c r="D15" s="14">
        <v>8525</v>
      </c>
    </row>
    <row r="16" spans="1:4" ht="15.6">
      <c r="B16" s="15" t="s">
        <v>14</v>
      </c>
      <c r="C16" s="16">
        <v>4475.83</v>
      </c>
      <c r="D16" s="17">
        <v>6677</v>
      </c>
    </row>
    <row r="17" spans="2:4" ht="15.6">
      <c r="B17" s="12" t="s">
        <v>15</v>
      </c>
      <c r="C17" s="13">
        <v>3412.66</v>
      </c>
      <c r="D17" s="14">
        <v>4963</v>
      </c>
    </row>
    <row r="18" spans="2:4" ht="16.2" thickBot="1">
      <c r="B18" s="18" t="s">
        <v>16</v>
      </c>
      <c r="C18" s="19">
        <f>SUM(C6:C17)</f>
        <v>60781.08</v>
      </c>
      <c r="D18" s="20">
        <f>SUM(D6:D17)</f>
        <v>102557</v>
      </c>
    </row>
    <row r="19" spans="2:4">
      <c r="C19" s="9"/>
      <c r="D19" s="9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/>
  </sheetViews>
  <sheetFormatPr defaultRowHeight="14.4"/>
  <cols>
    <col min="1" max="2" width="25.6640625" customWidth="1"/>
    <col min="3" max="3" width="22.6640625" customWidth="1"/>
    <col min="4" max="4" width="25.44140625" customWidth="1"/>
  </cols>
  <sheetData>
    <row r="1" spans="1:4">
      <c r="A1" s="1"/>
    </row>
    <row r="3" spans="1:4" ht="15" thickBot="1"/>
    <row r="4" spans="1:4" ht="22.5" customHeight="1" thickBot="1">
      <c r="A4" s="2"/>
      <c r="B4" s="49" t="s">
        <v>19</v>
      </c>
      <c r="C4" s="50"/>
      <c r="D4" s="51"/>
    </row>
    <row r="5" spans="1:4" ht="18.600000000000001" thickTop="1">
      <c r="A5" s="3"/>
      <c r="B5" s="26" t="s">
        <v>2</v>
      </c>
      <c r="C5" s="27" t="s">
        <v>18</v>
      </c>
      <c r="D5" s="28" t="s">
        <v>3</v>
      </c>
    </row>
    <row r="6" spans="1:4" ht="15.6">
      <c r="B6" s="15" t="s">
        <v>4</v>
      </c>
      <c r="C6" s="16">
        <v>8462.6200000000008</v>
      </c>
      <c r="D6" s="17">
        <v>9010</v>
      </c>
    </row>
    <row r="7" spans="1:4" ht="15.6">
      <c r="B7" s="12" t="s">
        <v>5</v>
      </c>
      <c r="C7" s="13">
        <v>6012.52</v>
      </c>
      <c r="D7" s="14">
        <v>8390</v>
      </c>
    </row>
    <row r="8" spans="1:4" ht="15.6">
      <c r="B8" s="15" t="s">
        <v>6</v>
      </c>
      <c r="C8" s="16">
        <v>6245.08</v>
      </c>
      <c r="D8" s="17">
        <v>9158</v>
      </c>
    </row>
    <row r="9" spans="1:4" ht="15.6">
      <c r="B9" s="12" t="s">
        <v>7</v>
      </c>
      <c r="C9" s="13">
        <v>7065.49</v>
      </c>
      <c r="D9" s="14">
        <v>11131</v>
      </c>
    </row>
    <row r="10" spans="1:4" ht="15.6">
      <c r="B10" s="15" t="s">
        <v>8</v>
      </c>
      <c r="C10" s="16">
        <v>5301.72</v>
      </c>
      <c r="D10" s="17">
        <v>7934</v>
      </c>
    </row>
    <row r="11" spans="1:4" ht="15.6">
      <c r="B11" s="12" t="s">
        <v>9</v>
      </c>
      <c r="C11" s="13">
        <v>5957.78</v>
      </c>
      <c r="D11" s="14">
        <v>9523</v>
      </c>
    </row>
    <row r="12" spans="1:4" ht="15.6">
      <c r="B12" s="15" t="s">
        <v>10</v>
      </c>
      <c r="C12" s="16">
        <v>6533.19</v>
      </c>
      <c r="D12" s="17">
        <v>10670</v>
      </c>
    </row>
    <row r="13" spans="1:4" ht="15.6">
      <c r="B13" s="12" t="s">
        <v>11</v>
      </c>
      <c r="C13" s="13">
        <v>6226.88</v>
      </c>
      <c r="D13" s="14">
        <v>10210</v>
      </c>
    </row>
    <row r="14" spans="1:4" ht="15.6">
      <c r="B14" s="15" t="s">
        <v>12</v>
      </c>
      <c r="C14" s="16">
        <v>5737.03</v>
      </c>
      <c r="D14" s="17">
        <v>9110</v>
      </c>
    </row>
    <row r="15" spans="1:4" ht="15.6">
      <c r="B15" s="12" t="s">
        <v>13</v>
      </c>
      <c r="C15" s="13">
        <v>6021.9</v>
      </c>
      <c r="D15" s="14">
        <v>10027</v>
      </c>
    </row>
    <row r="16" spans="1:4" ht="15.6">
      <c r="B16" s="15" t="s">
        <v>14</v>
      </c>
      <c r="C16" s="16">
        <v>3880.08</v>
      </c>
      <c r="D16" s="17">
        <v>5558</v>
      </c>
    </row>
    <row r="17" spans="2:4" ht="15.6">
      <c r="B17" s="12" t="s">
        <v>15</v>
      </c>
      <c r="C17" s="13">
        <v>4250.38</v>
      </c>
      <c r="D17" s="14">
        <v>7402</v>
      </c>
    </row>
    <row r="18" spans="2:4" ht="16.2" thickBot="1">
      <c r="B18" s="18" t="s">
        <v>16</v>
      </c>
      <c r="C18" s="19">
        <f>SUM(C6:C17)</f>
        <v>71694.67</v>
      </c>
      <c r="D18" s="20">
        <f>SUM(D6:D17)</f>
        <v>108123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8"/>
  <sheetViews>
    <sheetView workbookViewId="0"/>
  </sheetViews>
  <sheetFormatPr defaultRowHeight="14.4"/>
  <cols>
    <col min="1" max="2" width="25.6640625" customWidth="1"/>
    <col min="3" max="3" width="22.6640625" customWidth="1"/>
    <col min="4" max="4" width="25.44140625" customWidth="1"/>
  </cols>
  <sheetData>
    <row r="1" spans="1:4">
      <c r="A1" s="1"/>
    </row>
    <row r="2" spans="1:4">
      <c r="A2" s="4"/>
    </row>
    <row r="3" spans="1:4" ht="15" thickBot="1"/>
    <row r="4" spans="1:4" ht="21.6" thickBot="1">
      <c r="B4" s="49" t="s">
        <v>19</v>
      </c>
      <c r="C4" s="50"/>
      <c r="D4" s="51"/>
    </row>
    <row r="5" spans="1:4" ht="18.600000000000001" thickTop="1">
      <c r="B5" s="26" t="s">
        <v>2</v>
      </c>
      <c r="C5" s="27" t="s">
        <v>18</v>
      </c>
      <c r="D5" s="28" t="s">
        <v>3</v>
      </c>
    </row>
    <row r="6" spans="1:4" ht="15.6">
      <c r="B6" s="15" t="s">
        <v>4</v>
      </c>
      <c r="C6" s="21">
        <v>4263.21</v>
      </c>
      <c r="D6" s="22">
        <v>8623</v>
      </c>
    </row>
    <row r="7" spans="1:4" ht="15.6">
      <c r="B7" s="12" t="s">
        <v>5</v>
      </c>
      <c r="C7" s="10">
        <v>4282.9799999999996</v>
      </c>
      <c r="D7" s="11">
        <v>8911</v>
      </c>
    </row>
    <row r="8" spans="1:4" ht="15.6">
      <c r="B8" s="15" t="s">
        <v>6</v>
      </c>
      <c r="C8" s="21">
        <v>4376.41</v>
      </c>
      <c r="D8" s="22">
        <v>8554</v>
      </c>
    </row>
    <row r="9" spans="1:4" ht="15.6">
      <c r="B9" s="12" t="s">
        <v>7</v>
      </c>
      <c r="C9" s="10">
        <v>4916.07</v>
      </c>
      <c r="D9" s="11">
        <v>6972</v>
      </c>
    </row>
    <row r="10" spans="1:4" ht="15.6">
      <c r="B10" s="15" t="s">
        <v>8</v>
      </c>
      <c r="C10" s="21">
        <v>3263.39</v>
      </c>
      <c r="D10" s="22">
        <v>5434</v>
      </c>
    </row>
    <row r="11" spans="1:4" ht="15.6">
      <c r="B11" s="12" t="s">
        <v>9</v>
      </c>
      <c r="C11" s="10">
        <v>3515.01</v>
      </c>
      <c r="D11" s="11">
        <v>5843</v>
      </c>
    </row>
    <row r="12" spans="1:4" ht="15.6">
      <c r="B12" s="15" t="s">
        <v>10</v>
      </c>
      <c r="C12" s="21">
        <v>2973.86</v>
      </c>
      <c r="D12" s="22">
        <v>4940</v>
      </c>
    </row>
    <row r="13" spans="1:4" ht="15.6">
      <c r="B13" s="12" t="s">
        <v>11</v>
      </c>
      <c r="C13" s="10">
        <v>3123.65</v>
      </c>
      <c r="D13" s="11">
        <v>4899</v>
      </c>
    </row>
    <row r="14" spans="1:4" ht="15.6">
      <c r="B14" s="15" t="s">
        <v>12</v>
      </c>
      <c r="C14" s="21">
        <v>2916.52</v>
      </c>
      <c r="D14" s="22">
        <v>4974</v>
      </c>
    </row>
    <row r="15" spans="1:4" ht="15.6">
      <c r="B15" s="12" t="s">
        <v>13</v>
      </c>
      <c r="C15" s="10">
        <v>2810.38</v>
      </c>
      <c r="D15" s="11">
        <v>4864</v>
      </c>
    </row>
    <row r="16" spans="1:4" ht="15.6">
      <c r="B16" s="15" t="s">
        <v>14</v>
      </c>
      <c r="C16" s="21">
        <v>2647.38</v>
      </c>
      <c r="D16" s="22">
        <v>4795</v>
      </c>
    </row>
    <row r="17" spans="2:4" ht="15.6">
      <c r="B17" s="12" t="s">
        <v>15</v>
      </c>
      <c r="C17" s="10">
        <v>2698.18</v>
      </c>
      <c r="D17" s="11">
        <v>4500</v>
      </c>
    </row>
    <row r="18" spans="2:4" ht="16.2" thickBot="1">
      <c r="B18" s="29" t="s">
        <v>16</v>
      </c>
      <c r="C18" s="30">
        <f>SUM(C6:C17)</f>
        <v>41787.039999999994</v>
      </c>
      <c r="D18" s="31">
        <f>SUM(D6:D17)</f>
        <v>73309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8"/>
  <sheetViews>
    <sheetView workbookViewId="0"/>
  </sheetViews>
  <sheetFormatPr defaultRowHeight="14.4"/>
  <cols>
    <col min="1" max="2" width="25.6640625" customWidth="1"/>
    <col min="3" max="3" width="22.6640625" customWidth="1"/>
    <col min="4" max="4" width="25.44140625" customWidth="1"/>
  </cols>
  <sheetData>
    <row r="1" spans="1:4">
      <c r="A1" s="1"/>
    </row>
    <row r="2" spans="1:4">
      <c r="A2" s="4"/>
    </row>
    <row r="3" spans="1:4" ht="15" thickBot="1"/>
    <row r="4" spans="1:4" ht="21.6" thickBot="1">
      <c r="B4" s="49" t="s">
        <v>19</v>
      </c>
      <c r="C4" s="52"/>
      <c r="D4" s="53"/>
    </row>
    <row r="5" spans="1:4" ht="18.600000000000001" thickTop="1">
      <c r="B5" s="26" t="s">
        <v>2</v>
      </c>
      <c r="C5" s="27" t="s">
        <v>18</v>
      </c>
      <c r="D5" s="28" t="s">
        <v>3</v>
      </c>
    </row>
    <row r="6" spans="1:4" ht="15.6">
      <c r="B6" s="15" t="s">
        <v>4</v>
      </c>
      <c r="C6" s="21">
        <v>3400.58</v>
      </c>
      <c r="D6" s="22">
        <v>5186</v>
      </c>
    </row>
    <row r="7" spans="1:4" ht="15.6">
      <c r="B7" s="12" t="s">
        <v>5</v>
      </c>
      <c r="C7" s="10">
        <v>3292.48</v>
      </c>
      <c r="D7" s="11">
        <v>5464</v>
      </c>
    </row>
    <row r="8" spans="1:4" ht="15.6">
      <c r="B8" s="15" t="s">
        <v>6</v>
      </c>
      <c r="C8" s="21">
        <v>3495.23</v>
      </c>
      <c r="D8" s="22">
        <v>4885</v>
      </c>
    </row>
    <row r="9" spans="1:4" ht="15.6">
      <c r="B9" s="12" t="s">
        <v>7</v>
      </c>
      <c r="C9" s="10">
        <v>7165.28</v>
      </c>
      <c r="D9" s="11">
        <v>5552</v>
      </c>
    </row>
    <row r="10" spans="1:4" ht="15.6">
      <c r="B10" s="15" t="s">
        <v>8</v>
      </c>
      <c r="C10" s="21">
        <v>3638.67</v>
      </c>
      <c r="D10" s="22">
        <v>5470</v>
      </c>
    </row>
    <row r="11" spans="1:4" ht="15.6">
      <c r="B11" s="12" t="s">
        <v>9</v>
      </c>
      <c r="C11" s="10">
        <v>4384.8900000000003</v>
      </c>
      <c r="D11" s="11">
        <v>5602</v>
      </c>
    </row>
    <row r="12" spans="1:4" ht="15.6">
      <c r="B12" s="15" t="s">
        <v>10</v>
      </c>
      <c r="C12" s="21">
        <v>3863.71</v>
      </c>
      <c r="D12" s="22">
        <v>4903</v>
      </c>
    </row>
    <row r="13" spans="1:4" ht="15.6">
      <c r="B13" s="12" t="s">
        <v>11</v>
      </c>
      <c r="C13" s="10">
        <v>3847.93</v>
      </c>
      <c r="D13" s="11">
        <v>5123</v>
      </c>
    </row>
    <row r="14" spans="1:4" ht="15.6">
      <c r="B14" s="15" t="s">
        <v>12</v>
      </c>
      <c r="C14" s="21">
        <v>3284.75</v>
      </c>
      <c r="D14" s="22">
        <v>4241</v>
      </c>
    </row>
    <row r="15" spans="1:4" ht="15.6">
      <c r="B15" s="12" t="s">
        <v>13</v>
      </c>
      <c r="C15" s="10">
        <v>3556.55</v>
      </c>
      <c r="D15" s="11">
        <v>4338</v>
      </c>
    </row>
    <row r="16" spans="1:4" ht="15.6">
      <c r="B16" s="15" t="s">
        <v>14</v>
      </c>
      <c r="C16" s="21">
        <v>2950.02</v>
      </c>
      <c r="D16" s="22">
        <v>4117</v>
      </c>
    </row>
    <row r="17" spans="2:4" ht="15.6">
      <c r="B17" s="12" t="s">
        <v>15</v>
      </c>
      <c r="C17" s="10">
        <v>2458.12</v>
      </c>
      <c r="D17" s="11">
        <v>3512</v>
      </c>
    </row>
    <row r="18" spans="2:4" ht="16.2" thickBot="1">
      <c r="B18" s="23" t="s">
        <v>16</v>
      </c>
      <c r="C18" s="24">
        <f>SUM(C6:C17)</f>
        <v>45338.21</v>
      </c>
      <c r="D18" s="25">
        <f>SUM(D6:D17)</f>
        <v>58393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8"/>
  <sheetViews>
    <sheetView workbookViewId="0"/>
  </sheetViews>
  <sheetFormatPr defaultRowHeight="14.4"/>
  <cols>
    <col min="1" max="2" width="25.6640625" customWidth="1"/>
    <col min="3" max="3" width="22.6640625" customWidth="1"/>
    <col min="4" max="4" width="25.44140625" customWidth="1"/>
  </cols>
  <sheetData>
    <row r="1" spans="1:4">
      <c r="A1" s="1"/>
    </row>
    <row r="2" spans="1:4">
      <c r="A2" s="4"/>
    </row>
    <row r="3" spans="1:4" ht="15" thickBot="1"/>
    <row r="4" spans="1:4" ht="21.6" thickBot="1">
      <c r="B4" s="49" t="s">
        <v>19</v>
      </c>
      <c r="C4" s="52"/>
      <c r="D4" s="53"/>
    </row>
    <row r="5" spans="1:4" ht="18.600000000000001" thickTop="1">
      <c r="B5" s="26" t="s">
        <v>2</v>
      </c>
      <c r="C5" s="27" t="s">
        <v>18</v>
      </c>
      <c r="D5" s="28" t="s">
        <v>3</v>
      </c>
    </row>
    <row r="6" spans="1:4" ht="15.6">
      <c r="B6" s="15" t="s">
        <v>4</v>
      </c>
      <c r="C6" s="21">
        <v>2899.52</v>
      </c>
      <c r="D6" s="22">
        <f>340+3711</f>
        <v>4051</v>
      </c>
    </row>
    <row r="7" spans="1:4" ht="15.6">
      <c r="B7" s="12" t="s">
        <v>5</v>
      </c>
      <c r="C7" s="10">
        <v>2720.9</v>
      </c>
      <c r="D7" s="11">
        <f>360+3941</f>
        <v>4301</v>
      </c>
    </row>
    <row r="8" spans="1:4" ht="15.6">
      <c r="B8" s="15" t="s">
        <v>6</v>
      </c>
      <c r="C8" s="21">
        <v>4549.22</v>
      </c>
      <c r="D8" s="22">
        <f>634+5375</f>
        <v>6009</v>
      </c>
    </row>
    <row r="9" spans="1:4" ht="15.6">
      <c r="B9" s="12" t="s">
        <v>7</v>
      </c>
      <c r="C9" s="10">
        <v>7493.55</v>
      </c>
      <c r="D9" s="11">
        <f>736+5067</f>
        <v>5803</v>
      </c>
    </row>
    <row r="10" spans="1:4" ht="15.6">
      <c r="B10" s="15" t="s">
        <v>8</v>
      </c>
      <c r="C10" s="21">
        <v>4154.49</v>
      </c>
      <c r="D10" s="22">
        <f>604+5035</f>
        <v>5639</v>
      </c>
    </row>
    <row r="11" spans="1:4" ht="15.6">
      <c r="B11" s="12" t="s">
        <v>9</v>
      </c>
      <c r="C11" s="10">
        <v>3398.67</v>
      </c>
      <c r="D11" s="11">
        <f>607+4215</f>
        <v>4822</v>
      </c>
    </row>
    <row r="12" spans="1:4" ht="15.6">
      <c r="B12" s="15" t="s">
        <v>10</v>
      </c>
      <c r="C12" s="21">
        <v>3778.07</v>
      </c>
      <c r="D12" s="22">
        <f>562+4173</f>
        <v>4735</v>
      </c>
    </row>
    <row r="13" spans="1:4" ht="15.6">
      <c r="B13" s="12" t="s">
        <v>11</v>
      </c>
      <c r="C13" s="10">
        <v>4249.3900000000003</v>
      </c>
      <c r="D13" s="11">
        <f>629+4683</f>
        <v>5312</v>
      </c>
    </row>
    <row r="14" spans="1:4" ht="15.6">
      <c r="B14" s="15" t="s">
        <v>12</v>
      </c>
      <c r="C14" s="21">
        <v>4020.91</v>
      </c>
      <c r="D14" s="22">
        <f>591+4254</f>
        <v>4845</v>
      </c>
    </row>
    <row r="15" spans="1:4" ht="15.6">
      <c r="B15" s="12" t="s">
        <v>13</v>
      </c>
      <c r="C15" s="10">
        <v>3752.75</v>
      </c>
      <c r="D15" s="11">
        <f>528+3971</f>
        <v>4499</v>
      </c>
    </row>
    <row r="16" spans="1:4" ht="15.6">
      <c r="B16" s="15" t="s">
        <v>14</v>
      </c>
      <c r="C16" s="21">
        <v>3684.84</v>
      </c>
      <c r="D16" s="22">
        <f>464+3918</f>
        <v>4382</v>
      </c>
    </row>
    <row r="17" spans="2:4" ht="15.6">
      <c r="B17" s="12" t="s">
        <v>15</v>
      </c>
      <c r="C17" s="10">
        <v>3027</v>
      </c>
      <c r="D17" s="11">
        <f>409+3411</f>
        <v>3820</v>
      </c>
    </row>
    <row r="18" spans="2:4" ht="16.2" thickBot="1">
      <c r="B18" s="23" t="s">
        <v>16</v>
      </c>
      <c r="C18" s="24">
        <f>SUM(C6:C17)</f>
        <v>47729.31</v>
      </c>
      <c r="D18" s="25">
        <f>SUM(D6:D17)</f>
        <v>58218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8"/>
  <sheetViews>
    <sheetView workbookViewId="0"/>
  </sheetViews>
  <sheetFormatPr defaultRowHeight="14.4"/>
  <cols>
    <col min="1" max="2" width="25.6640625" customWidth="1"/>
    <col min="3" max="3" width="22.6640625" customWidth="1"/>
    <col min="4" max="4" width="25.44140625" customWidth="1"/>
  </cols>
  <sheetData>
    <row r="1" spans="1:4">
      <c r="A1" s="1"/>
    </row>
    <row r="2" spans="1:4">
      <c r="A2" s="4"/>
    </row>
    <row r="3" spans="1:4" ht="15" thickBot="1"/>
    <row r="4" spans="1:4" ht="21.6" thickBot="1">
      <c r="B4" s="49" t="s">
        <v>19</v>
      </c>
      <c r="C4" s="52"/>
      <c r="D4" s="53"/>
    </row>
    <row r="5" spans="1:4" ht="18.600000000000001" thickTop="1">
      <c r="B5" s="26" t="s">
        <v>2</v>
      </c>
      <c r="C5" s="27" t="s">
        <v>18</v>
      </c>
      <c r="D5" s="28" t="s">
        <v>3</v>
      </c>
    </row>
    <row r="6" spans="1:4" ht="15.6">
      <c r="B6" s="15" t="s">
        <v>4</v>
      </c>
      <c r="C6" s="21">
        <v>3386.43</v>
      </c>
      <c r="D6" s="22">
        <f>405+4416</f>
        <v>4821</v>
      </c>
    </row>
    <row r="7" spans="1:4" ht="15.6">
      <c r="B7" s="12" t="s">
        <v>5</v>
      </c>
      <c r="C7" s="10">
        <v>3439.93</v>
      </c>
      <c r="D7" s="11">
        <f>423+4544</f>
        <v>4967</v>
      </c>
    </row>
    <row r="8" spans="1:4" ht="15.6">
      <c r="B8" s="15" t="s">
        <v>6</v>
      </c>
      <c r="C8" s="21">
        <v>15141.74</v>
      </c>
      <c r="D8" s="22">
        <f>395+4053</f>
        <v>4448</v>
      </c>
    </row>
    <row r="9" spans="1:4" ht="15.6">
      <c r="B9" s="12" t="s">
        <v>7</v>
      </c>
      <c r="C9" s="10">
        <v>3211.05</v>
      </c>
      <c r="D9" s="11">
        <f>447+3729</f>
        <v>4176</v>
      </c>
    </row>
    <row r="10" spans="1:4" ht="15.6">
      <c r="B10" s="15" t="s">
        <v>8</v>
      </c>
      <c r="C10" s="21">
        <v>0</v>
      </c>
      <c r="D10" s="22">
        <f>4043+453</f>
        <v>4496</v>
      </c>
    </row>
    <row r="11" spans="1:4" ht="15.6">
      <c r="B11" s="12" t="s">
        <v>9</v>
      </c>
      <c r="C11" s="10">
        <v>0</v>
      </c>
      <c r="D11" s="11">
        <f>4010+465</f>
        <v>4475</v>
      </c>
    </row>
    <row r="12" spans="1:4" ht="15.6">
      <c r="B12" s="15" t="s">
        <v>10</v>
      </c>
      <c r="C12" s="21">
        <v>0</v>
      </c>
      <c r="D12" s="22">
        <f>3833+475</f>
        <v>4308</v>
      </c>
    </row>
    <row r="13" spans="1:4" ht="15.6">
      <c r="B13" s="12" t="s">
        <v>11</v>
      </c>
      <c r="C13" s="10">
        <v>3359.29</v>
      </c>
      <c r="D13" s="11">
        <f>4338+576</f>
        <v>4914</v>
      </c>
    </row>
    <row r="14" spans="1:4" ht="15.6">
      <c r="B14" s="15" t="s">
        <v>12</v>
      </c>
      <c r="C14" s="21">
        <v>3032.97</v>
      </c>
      <c r="D14" s="22">
        <f>3653+499</f>
        <v>4152</v>
      </c>
    </row>
    <row r="15" spans="1:4" ht="15.6">
      <c r="B15" s="12" t="s">
        <v>13</v>
      </c>
      <c r="C15" s="10">
        <v>2729.6</v>
      </c>
      <c r="D15" s="11">
        <f>2756+392</f>
        <v>3148</v>
      </c>
    </row>
    <row r="16" spans="1:4" ht="15.6">
      <c r="B16" s="15" t="s">
        <v>14</v>
      </c>
      <c r="C16" s="21">
        <v>1430.08</v>
      </c>
      <c r="D16" s="22">
        <f>1319+166</f>
        <v>1485</v>
      </c>
    </row>
    <row r="17" spans="2:4" ht="15.6">
      <c r="B17" s="12" t="s">
        <v>15</v>
      </c>
      <c r="C17" s="10">
        <v>1957.04</v>
      </c>
      <c r="D17" s="11">
        <f>2073+277</f>
        <v>2350</v>
      </c>
    </row>
    <row r="18" spans="2:4" ht="16.2" thickBot="1">
      <c r="B18" s="23" t="s">
        <v>16</v>
      </c>
      <c r="C18" s="24">
        <f>SUM(C6:C17)</f>
        <v>37688.130000000005</v>
      </c>
      <c r="D18" s="25">
        <f>SUM(D6:D17)</f>
        <v>47740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HISTORICO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Gráfico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Microsoft Linse</cp:lastModifiedBy>
  <dcterms:created xsi:type="dcterms:W3CDTF">2013-09-10T13:21:21Z</dcterms:created>
  <dcterms:modified xsi:type="dcterms:W3CDTF">2024-03-28T13:50:44Z</dcterms:modified>
</cp:coreProperties>
</file>