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5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6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/>
  <c r="D16"/>
  <c r="D7" i="14"/>
  <c r="D6"/>
  <c r="D18" s="1"/>
  <c r="D17" i="13"/>
  <c r="C18" i="14"/>
  <c r="D24" i="1" l="1"/>
  <c r="C24"/>
  <c r="D15" i="6"/>
  <c r="D14"/>
  <c r="D13"/>
  <c r="D16" i="13"/>
  <c r="D15"/>
  <c r="D12" i="6"/>
  <c r="D11"/>
  <c r="D14" i="13"/>
  <c r="D10" i="6"/>
  <c r="D13" i="13"/>
  <c r="D9" i="6" l="1"/>
  <c r="D12" i="13"/>
  <c r="D11"/>
  <c r="D8" i="6"/>
  <c r="D7"/>
  <c r="D10" i="13"/>
  <c r="D9"/>
  <c r="D6" i="6"/>
  <c r="D8" i="13"/>
  <c r="D7"/>
  <c r="D6"/>
  <c r="C18"/>
  <c r="D17" i="12"/>
  <c r="D16"/>
  <c r="D15"/>
  <c r="D14"/>
  <c r="D13" i="10"/>
  <c r="D13" i="12"/>
  <c r="D12"/>
  <c r="D11"/>
  <c r="D8"/>
  <c r="D9"/>
  <c r="D10"/>
  <c r="D7"/>
  <c r="D11" i="11"/>
  <c r="D6" i="12"/>
  <c r="C18"/>
  <c r="C23" i="1" s="1"/>
  <c r="D17" i="11"/>
  <c r="D16"/>
  <c r="D15"/>
  <c r="D14"/>
  <c r="D13"/>
  <c r="D12"/>
  <c r="D10"/>
  <c r="D18" i="13" l="1"/>
  <c r="D18" i="12"/>
  <c r="D23" i="1" s="1"/>
  <c r="D9" i="11"/>
  <c r="D7" l="1"/>
  <c r="D8"/>
  <c r="D6"/>
  <c r="C18"/>
  <c r="C22" i="1" s="1"/>
  <c r="D17" i="10"/>
  <c r="D16"/>
  <c r="D15"/>
  <c r="D14"/>
  <c r="D12"/>
  <c r="D11"/>
  <c r="D10"/>
  <c r="D17" i="1"/>
  <c r="C17"/>
  <c r="C21" i="5"/>
  <c r="D20"/>
  <c r="D21" s="1"/>
  <c r="D9" i="10"/>
  <c r="D8"/>
  <c r="D7"/>
  <c r="D18" i="11" l="1"/>
  <c r="D22" i="1" s="1"/>
  <c r="D18" i="10"/>
  <c r="D21" i="1" s="1"/>
  <c r="C18" i="10"/>
  <c r="C21" i="1" s="1"/>
  <c r="D18" i="9"/>
  <c r="C18"/>
  <c r="D18" i="8" l="1"/>
  <c r="C18"/>
</calcChain>
</file>

<file path=xl/sharedStrings.xml><?xml version="1.0" encoding="utf-8"?>
<sst xmlns="http://schemas.openxmlformats.org/spreadsheetml/2006/main" count="215" uniqueCount="21">
  <si>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</si>
  <si>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</si>
  <si>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</si>
  <si>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</si>
  <si>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</si>
  <si>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</si>
  <si>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</si>
  <si>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</si>
  <si>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</si>
  <si>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</si>
  <si>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</si>
  <si>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</si>
  <si>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</si>
  <si>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</si>
  <si>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</si>
  <si>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</si>
  <si>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</si>
  <si>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</si>
  <si>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</si>
  <si>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94.551.85</t>
  </si>
  <si>
    <t>Campus Capão do Leão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</si>
</sst>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3" fontId="0" fillId="3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4" fontId="14" fillId="3" borderId="0" xfId="0" applyNumberFormat="1" applyFont="1" applyFill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4" fontId="14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/>
    </xf>
    <xf numFmtId="17" fontId="14" fillId="3" borderId="1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4" fontId="14" fillId="3" borderId="0" xfId="0" applyNumberFormat="1" applyFont="1" applyFill="1" applyBorder="1" applyAlignment="1">
      <alignment horizontal="center"/>
    </xf>
    <xf numFmtId="17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166" fontId="14" fillId="3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/>
    </xf>
    <xf numFmtId="17" fontId="14" fillId="3" borderId="6" xfId="0" applyNumberFormat="1" applyFont="1" applyFill="1" applyBorder="1" applyAlignment="1">
      <alignment horizontal="center"/>
    </xf>
    <xf numFmtId="165" fontId="14" fillId="3" borderId="7" xfId="0" applyNumberFormat="1" applyFont="1" applyFill="1" applyBorder="1" applyAlignment="1">
      <alignment horizontal="center"/>
    </xf>
    <xf numFmtId="3" fontId="14" fillId="3" borderId="8" xfId="0" applyNumberFormat="1" applyFont="1" applyFill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7202609651216684E-2"/>
          <c:y val="1.7400193396878021E-2"/>
          <c:w val="0.94085556586108332"/>
          <c:h val="0.86626171728533963"/>
        </c:manualLayout>
      </c:layout>
      <c:lineChart>
        <c:grouping val="standard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0307633367300676E-2"/>
                  <c:y val="4.781909871616124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7-4D90-8B09-5E61E606DE6D}"/>
                </c:ext>
              </c:extLst>
            </c:dLbl>
            <c:dLbl>
              <c:idx val="1"/>
              <c:layout>
                <c:manualLayout>
                  <c:x val="9.9536550043373417E-3"/>
                  <c:y val="1.2045862688216612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7-4D90-8B09-5E61E606DE6D}"/>
                </c:ext>
              </c:extLst>
            </c:dLbl>
            <c:dLbl>
              <c:idx val="2"/>
              <c:layout>
                <c:manualLayout>
                  <c:x val="9.5527218296569266E-3"/>
                  <c:y val="-9.8464007788500209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7-4D90-8B09-5E61E606DE6D}"/>
                </c:ext>
              </c:extLst>
            </c:dLbl>
            <c:dLbl>
              <c:idx val="3"/>
              <c:layout>
                <c:manualLayout>
                  <c:x val="-3.2746603375890422E-2"/>
                  <c:y val="-5.424987782158900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C7-4D90-8B09-5E61E606DE6D}"/>
                </c:ext>
              </c:extLst>
            </c:dLbl>
            <c:dLbl>
              <c:idx val="4"/>
              <c:layout>
                <c:manualLayout>
                  <c:x val="6.3694319420689585E-3"/>
                  <c:y val="-1.2884968326327633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C7-4D90-8B09-5E61E606DE6D}"/>
                </c:ext>
              </c:extLst>
            </c:dLbl>
            <c:dLbl>
              <c:idx val="5"/>
              <c:layout>
                <c:manualLayout>
                  <c:x val="-3.3349422770649985E-2"/>
                  <c:y val="-4.619289407697706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C7-4D90-8B09-5E61E606DE6D}"/>
                </c:ext>
              </c:extLst>
            </c:dLbl>
            <c:dLbl>
              <c:idx val="6"/>
              <c:layout>
                <c:manualLayout>
                  <c:x val="-3.4510570414161716E-2"/>
                  <c:y val="4.867001974829249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C7-4D90-8B09-5E61E606DE6D}"/>
                </c:ext>
              </c:extLst>
            </c:dLbl>
            <c:dLbl>
              <c:idx val="7"/>
              <c:layout>
                <c:manualLayout>
                  <c:x val="5.4411195271161653E-3"/>
                  <c:y val="-4.0644919385076856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C7-4D90-8B09-5E61E606DE6D}"/>
                </c:ext>
              </c:extLst>
            </c:dLbl>
            <c:dLbl>
              <c:idx val="8"/>
              <c:layout>
                <c:manualLayout>
                  <c:x val="-3.9418035448142374E-2"/>
                  <c:y val="-3.49223850823823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C7-4D90-8B09-5E61E606DE6D}"/>
                </c:ext>
              </c:extLst>
            </c:dLbl>
            <c:dLbl>
              <c:idx val="9"/>
              <c:layout>
                <c:manualLayout>
                  <c:x val="-9.2831241495273497E-4"/>
                  <c:y val="2.2397200349956254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C7-4D90-8B09-5E61E606DE6D}"/>
                </c:ext>
              </c:extLst>
            </c:dLbl>
            <c:dLbl>
              <c:idx val="10"/>
              <c:layout>
                <c:manualLayout>
                  <c:x val="1.552393694646742E-2"/>
                  <c:y val="-1.4453456475835261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C7-4D90-8B09-5E61E606DE6D}"/>
                </c:ext>
              </c:extLst>
            </c:dLbl>
            <c:dLbl>
              <c:idx val="11"/>
              <c:layout>
                <c:manualLayout>
                  <c:x val="-4.1036617231268141E-2"/>
                  <c:y val="-4.92122655139949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C7-4D90-8B09-5E61E606DE6D}"/>
                </c:ext>
              </c:extLst>
            </c:dLbl>
            <c:dLbl>
              <c:idx val="12"/>
              <c:layout>
                <c:manualLayout>
                  <c:x val="-3.4497637658816496E-3"/>
                  <c:y val="2.3781237871581852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C7-4D90-8B09-5E61E606DE6D}"/>
                </c:ext>
              </c:extLst>
            </c:dLbl>
            <c:dLbl>
              <c:idx val="13"/>
              <c:layout>
                <c:manualLayout>
                  <c:x val="1.075036028979646E-2"/>
                  <c:y val="1.8363757161933707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C7-4D90-8B09-5E61E606DE6D}"/>
                </c:ext>
              </c:extLst>
            </c:dLbl>
            <c:dLbl>
              <c:idx val="14"/>
              <c:layout>
                <c:manualLayout>
                  <c:x val="-4.5258592823445805E-2"/>
                  <c:y val="-2.721429227739233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C7-4D90-8B09-5E61E606DE6D}"/>
                </c:ext>
              </c:extLst>
            </c:dLbl>
            <c:dLbl>
              <c:idx val="15"/>
              <c:layout>
                <c:manualLayout>
                  <c:x val="-4.083482901299202E-2"/>
                  <c:y val="7.068077677504923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C7-4D90-8B09-5E61E606DE6D}"/>
                </c:ext>
              </c:extLst>
            </c:dLbl>
            <c:dLbl>
              <c:idx val="17"/>
              <c:layout>
                <c:manualLayout>
                  <c:x val="-1.811512496361551E-2"/>
                  <c:y val="3.3474620847432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5-496A-85F2-39CAF0EA965E}"/>
                </c:ext>
              </c:extLst>
            </c:dLbl>
            <c:dLbl>
              <c:idx val="18"/>
              <c:layout>
                <c:manualLayout>
                  <c:x val="-2.4027255052061259E-2"/>
                  <c:y val="-3.00946399964844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0175853036276372E-2"/>
                      <c:h val="5.81939434130855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F81-4481-9653-09F7E4A6CFE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HISTORICO!$C$6:$C$24</c:f>
              <c:numCache>
                <c:formatCode>"R$"\ #,##0.00</c:formatCode>
                <c:ptCount val="19"/>
                <c:pt idx="0">
                  <c:v>550542.68999999994</c:v>
                </c:pt>
                <c:pt idx="1">
                  <c:v>641507.62</c:v>
                </c:pt>
                <c:pt idx="2">
                  <c:v>788563.39</c:v>
                </c:pt>
                <c:pt idx="3">
                  <c:v>789553.84</c:v>
                </c:pt>
                <c:pt idx="4">
                  <c:v>796761.3</c:v>
                </c:pt>
                <c:pt idx="5">
                  <c:v>786362.51</c:v>
                </c:pt>
                <c:pt idx="6">
                  <c:v>832816.11</c:v>
                </c:pt>
                <c:pt idx="7">
                  <c:v>920094.37</c:v>
                </c:pt>
                <c:pt idx="8">
                  <c:v>1078693.45</c:v>
                </c:pt>
                <c:pt idx="9">
                  <c:v>992413.73</c:v>
                </c:pt>
                <c:pt idx="10">
                  <c:v>713870.2</c:v>
                </c:pt>
                <c:pt idx="11">
                  <c:v>1134464.3999999999</c:v>
                </c:pt>
                <c:pt idx="12">
                  <c:v>1190277.9099999999</c:v>
                </c:pt>
                <c:pt idx="13">
                  <c:v>1073989.1499999999</c:v>
                </c:pt>
                <c:pt idx="14">
                  <c:v>1548822.87</c:v>
                </c:pt>
                <c:pt idx="15">
                  <c:v>1556349</c:v>
                </c:pt>
                <c:pt idx="16">
                  <c:v>1113835.7699999998</c:v>
                </c:pt>
                <c:pt idx="17">
                  <c:v>1393672.32</c:v>
                </c:pt>
                <c:pt idx="18">
                  <c:v>1776239.04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3C7-4D90-8B09-5E61E606DE6D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4.3693337920560418E-2"/>
                  <c:y val="-6.764755623203111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C7-4D90-8B09-5E61E606DE6D}"/>
                </c:ext>
              </c:extLst>
            </c:dLbl>
            <c:dLbl>
              <c:idx val="10"/>
              <c:layout>
                <c:manualLayout>
                  <c:x val="-3.5693337080665327E-2"/>
                  <c:y val="-6.764755623203128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C7-4D90-8B09-5E61E606DE6D}"/>
                </c:ext>
              </c:extLst>
            </c:dLbl>
            <c:dLbl>
              <c:idx val="11"/>
              <c:layout>
                <c:manualLayout>
                  <c:x val="-4.1026670973928724E-2"/>
                  <c:y val="-3.3823778116015566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C7-4D90-8B09-5E61E606DE6D}"/>
                </c:ext>
              </c:extLst>
            </c:dLbl>
            <c:dLbl>
              <c:idx val="12"/>
              <c:layout>
                <c:manualLayout>
                  <c:x val="-3.9693337500612866E-2"/>
                  <c:y val="6.764755623203111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C7-4D90-8B09-5E61E606DE6D}"/>
                </c:ext>
              </c:extLst>
            </c:dLbl>
            <c:dLbl>
              <c:idx val="14"/>
              <c:layout>
                <c:manualLayout>
                  <c:x val="-4.4957335841670179E-2"/>
                  <c:y val="-2.367664468121090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C7-4D90-8B09-5E61E606DE6D}"/>
                </c:ext>
              </c:extLst>
            </c:dLbl>
            <c:dLbl>
              <c:idx val="15"/>
              <c:layout>
                <c:manualLayout>
                  <c:x val="-3.4613398920952269E-2"/>
                  <c:y val="3.38237781160154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C7-4D90-8B09-5E61E606DE6D}"/>
                </c:ext>
              </c:extLst>
            </c:dLbl>
            <c:dLbl>
              <c:idx val="16"/>
              <c:layout>
                <c:manualLayout>
                  <c:x val="-4.7543320071849825E-2"/>
                  <c:y val="1.014713343480460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C-4D73-9A04-F12A55A223E2}"/>
                </c:ext>
              </c:extLst>
            </c:dLbl>
            <c:dLbl>
              <c:idx val="17"/>
              <c:layout>
                <c:manualLayout>
                  <c:x val="-3.7199383151131742E-2"/>
                  <c:y val="-1.352951124640622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1-4481-9653-09F7E4A6CFEB}"/>
                </c:ext>
              </c:extLst>
            </c:dLbl>
            <c:dLbl>
              <c:idx val="18"/>
              <c:layout>
                <c:manualLayout>
                  <c:x val="-2.6613239282240742E-2"/>
                  <c:y val="-3.3823778116015566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1-4481-9653-09F7E4A6C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HISTORICO!$D$6:$D$24</c:f>
              <c:numCache>
                <c:formatCode>#,##0</c:formatCode>
                <c:ptCount val="19"/>
                <c:pt idx="0">
                  <c:v>1885213</c:v>
                </c:pt>
                <c:pt idx="1">
                  <c:v>2033879</c:v>
                </c:pt>
                <c:pt idx="2">
                  <c:v>2251387</c:v>
                </c:pt>
                <c:pt idx="3">
                  <c:v>2565741</c:v>
                </c:pt>
                <c:pt idx="4">
                  <c:v>2494389</c:v>
                </c:pt>
                <c:pt idx="5">
                  <c:v>2295659</c:v>
                </c:pt>
                <c:pt idx="6">
                  <c:v>2400655</c:v>
                </c:pt>
                <c:pt idx="7">
                  <c:v>2584064</c:v>
                </c:pt>
                <c:pt idx="8">
                  <c:v>2747465</c:v>
                </c:pt>
                <c:pt idx="9">
                  <c:v>2892470</c:v>
                </c:pt>
                <c:pt idx="10">
                  <c:v>2964480</c:v>
                </c:pt>
                <c:pt idx="11">
                  <c:v>2821036</c:v>
                </c:pt>
                <c:pt idx="12">
                  <c:v>2768759</c:v>
                </c:pt>
                <c:pt idx="13">
                  <c:v>2961523</c:v>
                </c:pt>
                <c:pt idx="14">
                  <c:v>3193405.37</c:v>
                </c:pt>
                <c:pt idx="15">
                  <c:v>3184449</c:v>
                </c:pt>
                <c:pt idx="16">
                  <c:v>2355824</c:v>
                </c:pt>
                <c:pt idx="17">
                  <c:v>2416864</c:v>
                </c:pt>
                <c:pt idx="18">
                  <c:v>2824223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C3C7-4D90-8B09-5E61E606DE6D}"/>
            </c:ext>
          </c:extLst>
        </c:ser>
        <c:dLbls/>
        <c:marker val="1"/>
        <c:axId val="130614016"/>
        <c:axId val="130615168"/>
      </c:lineChart>
      <c:catAx>
        <c:axId val="130614016"/>
        <c:scaling>
          <c:orientation val="minMax"/>
        </c:scaling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tickLblPos val="nextTo"/>
        <c:txPr>
          <a:bodyPr rot="2700000" vert="horz"/>
          <a:lstStyle/>
          <a:p>
            <a:pPr>
              <a:defRPr sz="900" b="1" i="0">
                <a:latin typeface="Tw Cen MT" pitchFamily="34" charset="0"/>
              </a:defRPr>
            </a:pPr>
            <a:endParaRPr lang="pt-BR"/>
          </a:p>
        </c:txPr>
        <c:crossAx val="130615168"/>
        <c:crosses val="autoZero"/>
        <c:auto val="1"/>
        <c:lblAlgn val="ctr"/>
        <c:lblOffset val="100"/>
      </c:catAx>
      <c:valAx>
        <c:axId val="130615168"/>
        <c:scaling>
          <c:orientation val="minMax"/>
        </c:scaling>
        <c:delete val="1"/>
        <c:axPos val="l"/>
        <c:numFmt formatCode="&quot;R$&quot;\ #,##0.00" sourceLinked="1"/>
        <c:tickLblPos val="nextTo"/>
        <c:crossAx val="13061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252904886650007E-2"/>
          <c:y val="2.4223151710298003E-2"/>
          <c:w val="0.23863069673014306"/>
          <c:h val="9.0715009461026744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800" b="1">
              <a:latin typeface="Tw Cen MT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2990050662271869E-2"/>
          <c:y val="3.8842692919410872E-2"/>
          <c:w val="0.97892820412658665"/>
          <c:h val="0.83027396177573265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01568699261431E-2"/>
                  <c:y val="7.230020125080137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B-4C7D-A973-9F49C638A505}"/>
                </c:ext>
              </c:extLst>
            </c:dLbl>
            <c:dLbl>
              <c:idx val="1"/>
              <c:layout>
                <c:manualLayout>
                  <c:x val="-6.0079594701825063E-2"/>
                  <c:y val="-4.75525220587377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C6-40B4-AEF9-25C4F8EC676F}"/>
                </c:ext>
              </c:extLst>
            </c:dLbl>
            <c:dLbl>
              <c:idx val="2"/>
              <c:layout>
                <c:manualLayout>
                  <c:x val="-5.1308429469572148E-2"/>
                  <c:y val="4.23905509720430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6-40B4-AEF9-25C4F8EC676F}"/>
                </c:ext>
              </c:extLst>
            </c:dLbl>
            <c:dLbl>
              <c:idx val="3"/>
              <c:layout>
                <c:manualLayout>
                  <c:x val="-5.8494781175608877E-2"/>
                  <c:y val="-3.824929414603427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4-42F7-B526-0812240D2284}"/>
                </c:ext>
              </c:extLst>
            </c:dLbl>
            <c:dLbl>
              <c:idx val="4"/>
              <c:layout>
                <c:manualLayout>
                  <c:x val="-7.0590490142220602E-2"/>
                  <c:y val="5.43770352680563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6-40B4-AEF9-25C4F8EC676F}"/>
                </c:ext>
              </c:extLst>
            </c:dLbl>
            <c:dLbl>
              <c:idx val="5"/>
              <c:layout>
                <c:manualLayout>
                  <c:x val="-5.4340474882500177E-2"/>
                  <c:y val="5.52544453278611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4-42F7-B526-0812240D2284}"/>
                </c:ext>
              </c:extLst>
            </c:dLbl>
            <c:dLbl>
              <c:idx val="6"/>
              <c:layout>
                <c:manualLayout>
                  <c:x val="-6.1138863456021431E-2"/>
                  <c:y val="-4.02083932168508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6-40B4-AEF9-25C4F8EC676F}"/>
                </c:ext>
              </c:extLst>
            </c:dLbl>
            <c:dLbl>
              <c:idx val="7"/>
              <c:layout>
                <c:manualLayout>
                  <c:x val="-6.1216749069157056E-2"/>
                  <c:y val="5.720586379404304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A4-42F7-B526-0812240D2284}"/>
                </c:ext>
              </c:extLst>
            </c:dLbl>
            <c:dLbl>
              <c:idx val="8"/>
              <c:layout>
                <c:manualLayout>
                  <c:x val="-6.4590245986693634E-2"/>
                  <c:y val="-4.99195649814387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6-40B4-AEF9-25C4F8EC676F}"/>
                </c:ext>
              </c:extLst>
            </c:dLbl>
            <c:dLbl>
              <c:idx val="9"/>
              <c:layout>
                <c:manualLayout>
                  <c:x val="-5.6444607214795828E-2"/>
                  <c:y val="-5.374745711675434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4-42F7-B526-0812240D2284}"/>
                </c:ext>
              </c:extLst>
            </c:dLbl>
            <c:dLbl>
              <c:idx val="10"/>
              <c:layout>
                <c:manualLayout>
                  <c:x val="-6.2559238234755538E-2"/>
                  <c:y val="6.22222627380610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C6-40B4-AEF9-25C4F8EC676F}"/>
                </c:ext>
              </c:extLst>
            </c:dLbl>
            <c:dLbl>
              <c:idx val="11"/>
              <c:layout>
                <c:manualLayout>
                  <c:x val="-1.1076115485563177E-3"/>
                  <c:y val="4.83501284110671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C6-40B4-AEF9-25C4F8EC676F}"/>
                </c:ext>
              </c:extLst>
            </c:dLbl>
            <c:dLbl>
              <c:idx val="12"/>
              <c:layout>
                <c:manualLayout>
                  <c:x val="-2.3121380807181267E-2"/>
                  <c:y val="3.74394861362867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A4-42F7-B526-0812240D2284}"/>
                </c:ext>
              </c:extLst>
            </c:dLbl>
            <c:numFmt formatCode="&quot;R$&quot;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156539.24</c:v>
                </c:pt>
                <c:pt idx="1">
                  <c:v>172890.22</c:v>
                </c:pt>
                <c:pt idx="2">
                  <c:v>133267</c:v>
                </c:pt>
                <c:pt idx="3">
                  <c:v>124219.27</c:v>
                </c:pt>
                <c:pt idx="4">
                  <c:v>140884.09</c:v>
                </c:pt>
                <c:pt idx="5">
                  <c:v>131591.98000000001</c:v>
                </c:pt>
                <c:pt idx="6">
                  <c:v>149021.07</c:v>
                </c:pt>
                <c:pt idx="7" formatCode="&quot;R$&quot;\ #,##0.00">
                  <c:v>166507.71</c:v>
                </c:pt>
                <c:pt idx="8" formatCode="#,##0.00">
                  <c:v>136151.76999999999</c:v>
                </c:pt>
                <c:pt idx="9" formatCode="#,##0.00">
                  <c:v>151801.68</c:v>
                </c:pt>
                <c:pt idx="10" formatCode="#,##0.00">
                  <c:v>161626.39000000001</c:v>
                </c:pt>
                <c:pt idx="11" formatCode="#,##0.00">
                  <c:v>171179.12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CC6-4026-8F82-FBBC8699FF0D}"/>
            </c:ext>
          </c:extLst>
        </c:ser>
        <c:dLbls/>
        <c:marker val="1"/>
        <c:axId val="132247936"/>
        <c:axId val="132249472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215339</c:v>
                </c:pt>
                <c:pt idx="1">
                  <c:v>235823</c:v>
                </c:pt>
                <c:pt idx="2">
                  <c:v>207563</c:v>
                </c:pt>
                <c:pt idx="3">
                  <c:v>215904</c:v>
                </c:pt>
                <c:pt idx="4">
                  <c:v>251965</c:v>
                </c:pt>
                <c:pt idx="5">
                  <c:v>239239</c:v>
                </c:pt>
                <c:pt idx="6">
                  <c:v>275561</c:v>
                </c:pt>
                <c:pt idx="7">
                  <c:v>239726</c:v>
                </c:pt>
                <c:pt idx="8">
                  <c:v>242483</c:v>
                </c:pt>
                <c:pt idx="9">
                  <c:v>258260</c:v>
                </c:pt>
                <c:pt idx="10">
                  <c:v>252888</c:v>
                </c:pt>
                <c:pt idx="11">
                  <c:v>270327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CCC6-4026-8F82-FBBC8699FF0D}"/>
            </c:ext>
          </c:extLst>
        </c:ser>
        <c:dLbls/>
        <c:marker val="1"/>
        <c:axId val="132134016"/>
        <c:axId val="132251008"/>
      </c:lineChart>
      <c:dateAx>
        <c:axId val="13224793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32249472"/>
        <c:crosses val="autoZero"/>
        <c:auto val="1"/>
        <c:lblOffset val="100"/>
        <c:baseTimeUnit val="months"/>
      </c:dateAx>
      <c:valAx>
        <c:axId val="132249472"/>
        <c:scaling>
          <c:orientation val="minMax"/>
          <c:max val="400000"/>
          <c:min val="30000"/>
        </c:scaling>
        <c:delete val="1"/>
        <c:axPos val="l"/>
        <c:numFmt formatCode="#,##0" sourceLinked="0"/>
        <c:tickLblPos val="nextTo"/>
        <c:crossAx val="132247936"/>
        <c:crosses val="autoZero"/>
        <c:crossBetween val="between"/>
        <c:majorUnit val="25000"/>
      </c:valAx>
      <c:valAx>
        <c:axId val="132251008"/>
        <c:scaling>
          <c:orientation val="minMax"/>
        </c:scaling>
        <c:delete val="1"/>
        <c:axPos val="r"/>
        <c:numFmt formatCode="#,##0" sourceLinked="1"/>
        <c:tickLblPos val="nextTo"/>
        <c:crossAx val="132134016"/>
        <c:crosses val="max"/>
        <c:crossBetween val="between"/>
      </c:valAx>
      <c:dateAx>
        <c:axId val="132134016"/>
        <c:scaling>
          <c:orientation val="minMax"/>
        </c:scaling>
        <c:delete val="1"/>
        <c:axPos val="b"/>
        <c:numFmt formatCode="mmm/yy" sourceLinked="1"/>
        <c:tickLblPos val="nextTo"/>
        <c:crossAx val="1322510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954526033083089"/>
          <c:y val="4.1089517751682417E-2"/>
          <c:w val="0.2570417280947796"/>
          <c:h val="0.1044469182731468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723901</xdr:colOff>
      <xdr:row>1</xdr:row>
      <xdr:rowOff>28575</xdr:rowOff>
    </xdr:from>
    <xdr:to>
      <xdr:col>17</xdr:col>
      <xdr:colOff>563880</xdr:colOff>
      <xdr:row>19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187318</xdr:rowOff>
    </xdr:from>
    <xdr:to>
      <xdr:col>17</xdr:col>
      <xdr:colOff>600075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0"/>
  <sheetViews>
    <sheetView workbookViewId="0"/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>
      <c r="F3" s="5"/>
    </row>
    <row r="4" spans="1:6" ht="27.75" customHeight="1" thickBot="1">
      <c r="A4" s="6"/>
      <c r="B4" s="65" t="s">
        <v>20</v>
      </c>
      <c r="C4" s="66"/>
      <c r="D4" s="67"/>
      <c r="F4" s="7"/>
    </row>
    <row r="5" spans="1:6" ht="20.25" thickTop="1" thickBot="1">
      <c r="A5" s="8"/>
      <c r="B5" s="31" t="s">
        <v>0</v>
      </c>
      <c r="C5" s="32" t="s">
        <v>17</v>
      </c>
      <c r="D5" s="33" t="s">
        <v>1</v>
      </c>
    </row>
    <row r="6" spans="1:6" ht="15.75">
      <c r="A6" s="57"/>
      <c r="B6" s="58">
        <v>2004</v>
      </c>
      <c r="C6" s="60">
        <v>550542.68999999994</v>
      </c>
      <c r="D6" s="48">
        <v>1885213</v>
      </c>
    </row>
    <row r="7" spans="1:6" ht="15.75">
      <c r="A7" s="57"/>
      <c r="B7" s="31">
        <v>2005</v>
      </c>
      <c r="C7" s="61">
        <v>641507.62</v>
      </c>
      <c r="D7" s="33">
        <v>2033879</v>
      </c>
    </row>
    <row r="8" spans="1:6" ht="15.75">
      <c r="A8" s="57"/>
      <c r="B8" s="28">
        <v>2006</v>
      </c>
      <c r="C8" s="52">
        <v>788563.39</v>
      </c>
      <c r="D8" s="30">
        <v>2251387</v>
      </c>
    </row>
    <row r="9" spans="1:6" ht="15.75">
      <c r="A9" s="57"/>
      <c r="B9" s="31">
        <v>2007</v>
      </c>
      <c r="C9" s="61">
        <v>789553.84</v>
      </c>
      <c r="D9" s="33">
        <v>2565741</v>
      </c>
    </row>
    <row r="10" spans="1:6" ht="15.75">
      <c r="A10" s="57"/>
      <c r="B10" s="28">
        <v>2008</v>
      </c>
      <c r="C10" s="52">
        <v>796761.3</v>
      </c>
      <c r="D10" s="30">
        <v>2494389</v>
      </c>
    </row>
    <row r="11" spans="1:6" ht="15.75">
      <c r="A11" s="57"/>
      <c r="B11" s="31">
        <v>2009</v>
      </c>
      <c r="C11" s="61">
        <v>786362.51</v>
      </c>
      <c r="D11" s="33">
        <v>2295659</v>
      </c>
    </row>
    <row r="12" spans="1:6" ht="15.75">
      <c r="A12" s="57"/>
      <c r="B12" s="28">
        <v>2010</v>
      </c>
      <c r="C12" s="52">
        <v>832816.11</v>
      </c>
      <c r="D12" s="30">
        <v>2400655</v>
      </c>
    </row>
    <row r="13" spans="1:6" ht="15.75">
      <c r="A13" s="57"/>
      <c r="B13" s="31">
        <v>2011</v>
      </c>
      <c r="C13" s="61">
        <v>920094.37</v>
      </c>
      <c r="D13" s="33">
        <v>2584064</v>
      </c>
    </row>
    <row r="14" spans="1:6" ht="15.75">
      <c r="A14" s="57"/>
      <c r="B14" s="28">
        <v>2012</v>
      </c>
      <c r="C14" s="52">
        <v>1078693.45</v>
      </c>
      <c r="D14" s="30">
        <v>2747465</v>
      </c>
    </row>
    <row r="15" spans="1:6" ht="15.75">
      <c r="A15" s="57"/>
      <c r="B15" s="31">
        <v>2013</v>
      </c>
      <c r="C15" s="61">
        <v>992413.73</v>
      </c>
      <c r="D15" s="33">
        <v>2892470</v>
      </c>
    </row>
    <row r="16" spans="1:6" ht="15.75">
      <c r="A16" s="57"/>
      <c r="B16" s="28">
        <v>2014</v>
      </c>
      <c r="C16" s="52">
        <v>713870.2</v>
      </c>
      <c r="D16" s="30">
        <v>2964480</v>
      </c>
    </row>
    <row r="17" spans="1:5" ht="15.75">
      <c r="A17" s="57"/>
      <c r="B17" s="31">
        <v>2015</v>
      </c>
      <c r="C17" s="61">
        <f>'2015'!C18</f>
        <v>1134464.3999999999</v>
      </c>
      <c r="D17" s="33">
        <f>'2015'!D18</f>
        <v>2821036</v>
      </c>
    </row>
    <row r="18" spans="1:5" ht="15.75">
      <c r="A18" s="57"/>
      <c r="B18" s="28">
        <v>2016</v>
      </c>
      <c r="C18" s="52">
        <v>1190277.9099999999</v>
      </c>
      <c r="D18" s="30">
        <v>2768759</v>
      </c>
    </row>
    <row r="19" spans="1:5" ht="15.75">
      <c r="A19" s="57"/>
      <c r="B19" s="31">
        <v>2017</v>
      </c>
      <c r="C19" s="61">
        <v>1073989.1499999999</v>
      </c>
      <c r="D19" s="33">
        <v>2961523</v>
      </c>
    </row>
    <row r="20" spans="1:5" ht="15.75">
      <c r="A20" s="57"/>
      <c r="B20" s="28">
        <v>2018</v>
      </c>
      <c r="C20" s="52">
        <v>1548822.87</v>
      </c>
      <c r="D20" s="30">
        <v>3193405.37</v>
      </c>
    </row>
    <row r="21" spans="1:5" ht="15.75">
      <c r="A21" s="57"/>
      <c r="B21" s="41">
        <v>2019</v>
      </c>
      <c r="C21" s="62">
        <f>'2019'!C18</f>
        <v>1556349</v>
      </c>
      <c r="D21" s="42">
        <f>'2019'!D18</f>
        <v>3184449</v>
      </c>
    </row>
    <row r="22" spans="1:5" ht="15.75">
      <c r="A22" s="57"/>
      <c r="B22" s="44">
        <v>2020</v>
      </c>
      <c r="C22" s="63">
        <f>'2020'!C18</f>
        <v>1113835.7699999998</v>
      </c>
      <c r="D22" s="45">
        <f>'2020'!D18</f>
        <v>2355824</v>
      </c>
    </row>
    <row r="23" spans="1:5" ht="15.75">
      <c r="A23" s="57"/>
      <c r="B23" s="41">
        <v>2021</v>
      </c>
      <c r="C23" s="62">
        <f>'2021'!C18</f>
        <v>1393672.32</v>
      </c>
      <c r="D23" s="42">
        <f>'2021'!D18</f>
        <v>2416864</v>
      </c>
    </row>
    <row r="24" spans="1:5" ht="16.5" thickBot="1">
      <c r="A24" s="57"/>
      <c r="B24" s="59">
        <v>2022</v>
      </c>
      <c r="C24" s="64">
        <f>'2022'!C18</f>
        <v>1776239.04</v>
      </c>
      <c r="D24" s="56">
        <f>'2022'!D18</f>
        <v>2824223</v>
      </c>
    </row>
    <row r="29" spans="1:5" ht="15">
      <c r="C29" s="12"/>
      <c r="D29" s="11"/>
      <c r="E29" s="13"/>
    </row>
    <row r="30" spans="1:5" ht="15">
      <c r="C30" s="12"/>
      <c r="D30" s="11"/>
      <c r="E30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40"/>
    </row>
    <row r="3" spans="1:4" ht="15.75" thickBot="1"/>
    <row r="4" spans="1:4" ht="22.5" customHeight="1" thickBot="1">
      <c r="A4" s="2"/>
      <c r="B4" s="70" t="s">
        <v>20</v>
      </c>
      <c r="C4" s="71"/>
      <c r="D4" s="72"/>
    </row>
    <row r="5" spans="1:4" ht="18.75">
      <c r="A5" s="3"/>
      <c r="B5" s="19" t="s">
        <v>2</v>
      </c>
      <c r="C5" s="20" t="s">
        <v>18</v>
      </c>
      <c r="D5" s="21" t="s">
        <v>3</v>
      </c>
    </row>
    <row r="6" spans="1:4" ht="15.75">
      <c r="B6" s="31" t="s">
        <v>4</v>
      </c>
      <c r="C6" s="32">
        <v>118298.86</v>
      </c>
      <c r="D6" s="33">
        <f>18078+7+93+231821</f>
        <v>249999</v>
      </c>
    </row>
    <row r="7" spans="1:4" ht="15.75">
      <c r="B7" s="28" t="s">
        <v>5</v>
      </c>
      <c r="C7" s="29">
        <v>125678.83</v>
      </c>
      <c r="D7" s="30">
        <f>20795+7+93+274236</f>
        <v>295131</v>
      </c>
    </row>
    <row r="8" spans="1:4" ht="15.75">
      <c r="B8" s="31" t="s">
        <v>6</v>
      </c>
      <c r="C8" s="32">
        <v>146300.17000000001</v>
      </c>
      <c r="D8" s="33">
        <f>7+20189+93+266590</f>
        <v>286879</v>
      </c>
    </row>
    <row r="9" spans="1:4" ht="15.75">
      <c r="B9" s="28" t="s">
        <v>7</v>
      </c>
      <c r="C9" s="29">
        <v>91219.86</v>
      </c>
      <c r="D9" s="30">
        <f>16400+99+170585</f>
        <v>187084</v>
      </c>
    </row>
    <row r="10" spans="1:4" ht="15.75">
      <c r="B10" s="31" t="s">
        <v>8</v>
      </c>
      <c r="C10" s="32">
        <v>87941.68</v>
      </c>
      <c r="D10" s="33">
        <f>100+15628+176066</f>
        <v>191794</v>
      </c>
    </row>
    <row r="11" spans="1:4" ht="15.75">
      <c r="B11" s="28" t="s">
        <v>9</v>
      </c>
      <c r="C11" s="29">
        <v>73345.929999999993</v>
      </c>
      <c r="D11" s="30">
        <f>13776+100+148333</f>
        <v>162209</v>
      </c>
    </row>
    <row r="12" spans="1:4" ht="15.75">
      <c r="B12" s="31" t="s">
        <v>10</v>
      </c>
      <c r="C12" s="32">
        <v>82615.960000000006</v>
      </c>
      <c r="D12" s="33">
        <f>16483+91+164873+9</f>
        <v>181456</v>
      </c>
    </row>
    <row r="13" spans="1:4" ht="15.75">
      <c r="B13" s="28" t="s">
        <v>11</v>
      </c>
      <c r="C13" s="29">
        <v>91220.98</v>
      </c>
      <c r="D13" s="30">
        <f>17702+9+91+184920</f>
        <v>202722</v>
      </c>
    </row>
    <row r="14" spans="1:4" ht="15.75">
      <c r="B14" s="31" t="s">
        <v>12</v>
      </c>
      <c r="C14" s="32">
        <v>75026.12</v>
      </c>
      <c r="D14" s="33">
        <f>14192+100+150782</f>
        <v>165074</v>
      </c>
    </row>
    <row r="15" spans="1:4" ht="15.75">
      <c r="B15" s="28" t="s">
        <v>13</v>
      </c>
      <c r="C15" s="29">
        <v>95024.29</v>
      </c>
      <c r="D15" s="30">
        <f>14190+100+159918</f>
        <v>174208</v>
      </c>
    </row>
    <row r="16" spans="1:4" ht="15.75">
      <c r="B16" s="31" t="s">
        <v>14</v>
      </c>
      <c r="C16" s="32">
        <v>42980.3</v>
      </c>
      <c r="D16" s="33">
        <f>6483+100+79291</f>
        <v>85874</v>
      </c>
    </row>
    <row r="17" spans="2:4" ht="15.75">
      <c r="B17" s="28" t="s">
        <v>15</v>
      </c>
      <c r="C17" s="29">
        <v>84182.79</v>
      </c>
      <c r="D17" s="30">
        <f>14499+100+158795</f>
        <v>173394</v>
      </c>
    </row>
    <row r="18" spans="2:4" ht="16.5" thickBot="1">
      <c r="B18" s="16" t="s">
        <v>16</v>
      </c>
      <c r="C18" s="17">
        <f>SUM(C6:C17)</f>
        <v>1113835.7699999998</v>
      </c>
      <c r="D18" s="18">
        <f>SUM(D6:D17)</f>
        <v>2355824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40"/>
    </row>
    <row r="3" spans="1:5" ht="15.75" thickBot="1"/>
    <row r="4" spans="1:5" ht="22.5" customHeight="1" thickBot="1">
      <c r="A4" s="2"/>
      <c r="B4" s="70" t="s">
        <v>20</v>
      </c>
      <c r="C4" s="71"/>
      <c r="D4" s="72"/>
    </row>
    <row r="5" spans="1:5" ht="18.75">
      <c r="A5" s="3"/>
      <c r="B5" s="19" t="s">
        <v>2</v>
      </c>
      <c r="C5" s="20" t="s">
        <v>18</v>
      </c>
      <c r="D5" s="21" t="s">
        <v>3</v>
      </c>
    </row>
    <row r="6" spans="1:5" ht="15.75">
      <c r="B6" s="31" t="s">
        <v>4</v>
      </c>
      <c r="C6" s="32">
        <v>119486.63</v>
      </c>
      <c r="D6" s="33">
        <f>17945+100+188913</f>
        <v>206958</v>
      </c>
    </row>
    <row r="7" spans="1:5" ht="15.75">
      <c r="B7" s="28" t="s">
        <v>5</v>
      </c>
      <c r="C7" s="29">
        <v>110676.89</v>
      </c>
      <c r="D7" s="30">
        <f>15601+100+198597</f>
        <v>214298</v>
      </c>
    </row>
    <row r="8" spans="1:5" ht="15.75">
      <c r="B8" s="31" t="s">
        <v>6</v>
      </c>
      <c r="C8" s="32">
        <v>103461.11</v>
      </c>
      <c r="D8" s="33">
        <f>15899+100+183227</f>
        <v>199226</v>
      </c>
    </row>
    <row r="9" spans="1:5" ht="15.75">
      <c r="B9" s="28" t="s">
        <v>7</v>
      </c>
      <c r="C9" s="29">
        <v>110419.14</v>
      </c>
      <c r="D9" s="30">
        <f>18671+100+193436</f>
        <v>212207</v>
      </c>
    </row>
    <row r="10" spans="1:5" ht="15.75">
      <c r="B10" s="31" t="s">
        <v>8</v>
      </c>
      <c r="C10" s="32">
        <v>99050.31</v>
      </c>
      <c r="D10" s="33">
        <f>16311+100+182915</f>
        <v>199326</v>
      </c>
    </row>
    <row r="11" spans="1:5" ht="15.75">
      <c r="B11" s="28" t="s">
        <v>9</v>
      </c>
      <c r="C11" s="29">
        <v>100676.66</v>
      </c>
      <c r="D11" s="43">
        <f>181488+100+16226</f>
        <v>197814</v>
      </c>
      <c r="E11" s="37"/>
    </row>
    <row r="12" spans="1:5" ht="15.75">
      <c r="B12" s="31" t="s">
        <v>10</v>
      </c>
      <c r="C12" s="32">
        <v>101779.92</v>
      </c>
      <c r="D12" s="33">
        <f>177999+100+16289</f>
        <v>194388</v>
      </c>
    </row>
    <row r="13" spans="1:5" ht="15.75">
      <c r="B13" s="28" t="s">
        <v>11</v>
      </c>
      <c r="C13" s="29">
        <v>110964.28</v>
      </c>
      <c r="D13" s="30">
        <f>16709+100+179764</f>
        <v>196573</v>
      </c>
    </row>
    <row r="14" spans="1:5" ht="15.75">
      <c r="B14" s="31" t="s">
        <v>12</v>
      </c>
      <c r="C14" s="32">
        <v>115190.38</v>
      </c>
      <c r="D14" s="33">
        <f>100+16814+182800</f>
        <v>199714</v>
      </c>
    </row>
    <row r="15" spans="1:5" ht="15.75">
      <c r="B15" s="28" t="s">
        <v>13</v>
      </c>
      <c r="C15" s="29">
        <v>160671.54</v>
      </c>
      <c r="D15" s="30">
        <f>100+15859+171398</f>
        <v>187357</v>
      </c>
    </row>
    <row r="16" spans="1:5" ht="15.75">
      <c r="B16" s="31" t="s">
        <v>14</v>
      </c>
      <c r="C16" s="32">
        <v>122317.02</v>
      </c>
      <c r="D16" s="33">
        <f>100+14977+183467</f>
        <v>198544</v>
      </c>
    </row>
    <row r="17" spans="2:4" ht="15.75">
      <c r="B17" s="28" t="s">
        <v>15</v>
      </c>
      <c r="C17" s="29">
        <v>138978.44</v>
      </c>
      <c r="D17" s="30">
        <f>15716+194643+100</f>
        <v>210459</v>
      </c>
    </row>
    <row r="18" spans="2:4" ht="16.5" thickBot="1">
      <c r="B18" s="16" t="s">
        <v>16</v>
      </c>
      <c r="C18" s="17">
        <f>SUM(C6:C17)</f>
        <v>1393672.32</v>
      </c>
      <c r="D18" s="18">
        <f>SUM(D6:D17)</f>
        <v>2416864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40"/>
    </row>
    <row r="3" spans="1:5" ht="15.75" thickBot="1"/>
    <row r="4" spans="1:5" ht="22.5" customHeight="1" thickBot="1">
      <c r="A4" s="2"/>
      <c r="B4" s="70" t="s">
        <v>20</v>
      </c>
      <c r="C4" s="71"/>
      <c r="D4" s="72"/>
    </row>
    <row r="5" spans="1:5" ht="18.75">
      <c r="A5" s="3"/>
      <c r="B5" s="19" t="s">
        <v>2</v>
      </c>
      <c r="C5" s="20" t="s">
        <v>18</v>
      </c>
      <c r="D5" s="21" t="s">
        <v>3</v>
      </c>
    </row>
    <row r="6" spans="1:5" ht="15.75">
      <c r="B6" s="31" t="s">
        <v>4</v>
      </c>
      <c r="C6" s="32">
        <v>146957.54</v>
      </c>
      <c r="D6" s="33">
        <f>17434+188133+100</f>
        <v>205667</v>
      </c>
    </row>
    <row r="7" spans="1:5" ht="15.75">
      <c r="B7" s="28" t="s">
        <v>5</v>
      </c>
      <c r="C7" s="29">
        <v>166407.47</v>
      </c>
      <c r="D7" s="30">
        <f>17869+100+218724</f>
        <v>236693</v>
      </c>
    </row>
    <row r="8" spans="1:5" ht="15.75">
      <c r="B8" s="31" t="s">
        <v>6</v>
      </c>
      <c r="C8" s="32">
        <v>156539.24</v>
      </c>
      <c r="D8" s="33">
        <f>16333+100+198906</f>
        <v>215339</v>
      </c>
    </row>
    <row r="9" spans="1:5" ht="15.75">
      <c r="B9" s="28" t="s">
        <v>7</v>
      </c>
      <c r="C9" s="29">
        <v>172890.22</v>
      </c>
      <c r="D9" s="30">
        <f>8+18962+92+216761</f>
        <v>235823</v>
      </c>
    </row>
    <row r="10" spans="1:5" ht="15.75">
      <c r="B10" s="31" t="s">
        <v>8</v>
      </c>
      <c r="C10" s="32">
        <v>133267</v>
      </c>
      <c r="D10" s="33">
        <f>7+15149+93+192314</f>
        <v>207563</v>
      </c>
    </row>
    <row r="11" spans="1:5" ht="15.75">
      <c r="B11" s="28" t="s">
        <v>9</v>
      </c>
      <c r="C11" s="29">
        <v>124219.27</v>
      </c>
      <c r="D11" s="43">
        <f>8+17022+92+198782</f>
        <v>215904</v>
      </c>
      <c r="E11" s="37"/>
    </row>
    <row r="12" spans="1:5" ht="15.75">
      <c r="B12" s="31" t="s">
        <v>10</v>
      </c>
      <c r="C12" s="32">
        <v>140884.09</v>
      </c>
      <c r="D12" s="33">
        <f>7+17825+93+234040</f>
        <v>251965</v>
      </c>
    </row>
    <row r="13" spans="1:5" ht="15.75">
      <c r="B13" s="28" t="s">
        <v>11</v>
      </c>
      <c r="C13" s="29">
        <v>131591.98000000001</v>
      </c>
      <c r="D13" s="30">
        <f>7+16889+93+222250</f>
        <v>239239</v>
      </c>
    </row>
    <row r="14" spans="1:5" ht="15.75">
      <c r="B14" s="31" t="s">
        <v>12</v>
      </c>
      <c r="C14" s="32">
        <v>149021.07</v>
      </c>
      <c r="D14" s="33">
        <f>7+19969+93+255492</f>
        <v>275561</v>
      </c>
    </row>
    <row r="15" spans="1:5" ht="15.75">
      <c r="B15" s="28" t="s">
        <v>13</v>
      </c>
      <c r="C15" s="29">
        <v>166507.71</v>
      </c>
      <c r="D15" s="30">
        <f>7+17729+93+221897</f>
        <v>239726</v>
      </c>
    </row>
    <row r="16" spans="1:5" ht="15.75">
      <c r="B16" s="31" t="s">
        <v>14</v>
      </c>
      <c r="C16" s="32">
        <v>136151.76999999999</v>
      </c>
      <c r="D16" s="33">
        <f>7+17212+93+225171</f>
        <v>242483</v>
      </c>
    </row>
    <row r="17" spans="2:4" ht="15.75">
      <c r="B17" s="28" t="s">
        <v>15</v>
      </c>
      <c r="C17" s="29">
        <v>151801.68</v>
      </c>
      <c r="D17" s="30">
        <f>7+17701+93+240459</f>
        <v>258260</v>
      </c>
    </row>
    <row r="18" spans="2:4" ht="16.5" thickBot="1">
      <c r="B18" s="16" t="s">
        <v>16</v>
      </c>
      <c r="C18" s="17">
        <f>SUM(C6:C17)</f>
        <v>1776239.04</v>
      </c>
      <c r="D18" s="18">
        <f>SUM(D6:D17)</f>
        <v>2824223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40"/>
    </row>
    <row r="3" spans="1:5" ht="15.75" thickBot="1"/>
    <row r="4" spans="1:5" ht="22.5" customHeight="1" thickBot="1">
      <c r="A4" s="2"/>
      <c r="B4" s="70" t="s">
        <v>20</v>
      </c>
      <c r="C4" s="71"/>
      <c r="D4" s="72"/>
    </row>
    <row r="5" spans="1:5" ht="18.75">
      <c r="A5" s="3"/>
      <c r="B5" s="19" t="s">
        <v>2</v>
      </c>
      <c r="C5" s="20" t="s">
        <v>18</v>
      </c>
      <c r="D5" s="21" t="s">
        <v>3</v>
      </c>
    </row>
    <row r="6" spans="1:5" ht="15.75">
      <c r="B6" s="31" t="s">
        <v>4</v>
      </c>
      <c r="C6" s="32">
        <v>161626.39000000001</v>
      </c>
      <c r="D6" s="33">
        <f>7+18846+93+233942</f>
        <v>252888</v>
      </c>
    </row>
    <row r="7" spans="1:5" ht="15.75">
      <c r="B7" s="28" t="s">
        <v>5</v>
      </c>
      <c r="C7" s="29">
        <v>171179.12</v>
      </c>
      <c r="D7" s="30">
        <f>7+19567+93+250660</f>
        <v>270327</v>
      </c>
    </row>
    <row r="8" spans="1:5" ht="15.75">
      <c r="B8" s="31" t="s">
        <v>6</v>
      </c>
      <c r="C8" s="32"/>
      <c r="D8" s="33"/>
    </row>
    <row r="9" spans="1:5" ht="15.75">
      <c r="B9" s="28" t="s">
        <v>7</v>
      </c>
      <c r="C9" s="29"/>
      <c r="D9" s="30"/>
    </row>
    <row r="10" spans="1:5" ht="15.75">
      <c r="B10" s="31" t="s">
        <v>8</v>
      </c>
      <c r="C10" s="32"/>
      <c r="D10" s="33"/>
    </row>
    <row r="11" spans="1:5" ht="15.75">
      <c r="B11" s="28" t="s">
        <v>9</v>
      </c>
      <c r="C11" s="29"/>
      <c r="D11" s="43"/>
      <c r="E11" s="37"/>
    </row>
    <row r="12" spans="1:5" ht="15.75">
      <c r="B12" s="31" t="s">
        <v>10</v>
      </c>
      <c r="C12" s="32"/>
      <c r="D12" s="33"/>
    </row>
    <row r="13" spans="1:5" ht="15.75">
      <c r="B13" s="28" t="s">
        <v>11</v>
      </c>
      <c r="C13" s="29"/>
      <c r="D13" s="30"/>
    </row>
    <row r="14" spans="1:5" ht="15.75">
      <c r="B14" s="31" t="s">
        <v>12</v>
      </c>
      <c r="C14" s="32"/>
      <c r="D14" s="33"/>
    </row>
    <row r="15" spans="1:5" ht="15.75">
      <c r="B15" s="28" t="s">
        <v>13</v>
      </c>
      <c r="C15" s="29"/>
      <c r="D15" s="30"/>
    </row>
    <row r="16" spans="1:5" ht="15.75">
      <c r="B16" s="31" t="s">
        <v>14</v>
      </c>
      <c r="C16" s="32"/>
      <c r="D16" s="33"/>
    </row>
    <row r="17" spans="2:4" ht="15.75">
      <c r="B17" s="28" t="s">
        <v>15</v>
      </c>
      <c r="C17" s="29"/>
      <c r="D17" s="30"/>
    </row>
    <row r="18" spans="2:4" ht="16.5" thickBot="1">
      <c r="B18" s="16" t="s">
        <v>16</v>
      </c>
      <c r="C18" s="17">
        <f>SUM(C6:C17)</f>
        <v>332805.51</v>
      </c>
      <c r="D18" s="18">
        <f>SUM(D6:D17)</f>
        <v>523215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5" t="s">
        <v>20</v>
      </c>
      <c r="C4" s="68"/>
      <c r="D4" s="69"/>
    </row>
    <row r="5" spans="1:4" ht="20.25" thickTop="1" thickBot="1">
      <c r="A5" s="3"/>
      <c r="B5" s="25" t="s">
        <v>2</v>
      </c>
      <c r="C5" s="49" t="s">
        <v>18</v>
      </c>
      <c r="D5" s="27" t="s">
        <v>3</v>
      </c>
    </row>
    <row r="6" spans="1:4" ht="15.75">
      <c r="B6" s="74">
        <v>44621</v>
      </c>
      <c r="C6" s="75">
        <v>156539.24</v>
      </c>
      <c r="D6" s="76">
        <f>16333+100+198906</f>
        <v>215339</v>
      </c>
    </row>
    <row r="7" spans="1:4" ht="15.75">
      <c r="B7" s="46">
        <v>44652</v>
      </c>
      <c r="C7" s="51">
        <v>172890.22</v>
      </c>
      <c r="D7" s="30">
        <f>8+18962+92+216761</f>
        <v>235823</v>
      </c>
    </row>
    <row r="8" spans="1:4" ht="15.75">
      <c r="B8" s="47">
        <v>44682</v>
      </c>
      <c r="C8" s="50">
        <v>133267</v>
      </c>
      <c r="D8" s="33">
        <f>7+15149+93+192314</f>
        <v>207563</v>
      </c>
    </row>
    <row r="9" spans="1:4" ht="15.75">
      <c r="B9" s="46">
        <v>44713</v>
      </c>
      <c r="C9" s="51">
        <v>124219.27</v>
      </c>
      <c r="D9" s="30">
        <f>8+17022+92+198782</f>
        <v>215904</v>
      </c>
    </row>
    <row r="10" spans="1:4" ht="15.75">
      <c r="B10" s="47">
        <v>44743</v>
      </c>
      <c r="C10" s="50">
        <v>140884.09</v>
      </c>
      <c r="D10" s="33">
        <f>7+17825+93+234040</f>
        <v>251965</v>
      </c>
    </row>
    <row r="11" spans="1:4" ht="15.75">
      <c r="B11" s="46">
        <v>44774</v>
      </c>
      <c r="C11" s="51">
        <v>131591.98000000001</v>
      </c>
      <c r="D11" s="30">
        <f>7+16889+93+222250</f>
        <v>239239</v>
      </c>
    </row>
    <row r="12" spans="1:4" ht="15.75">
      <c r="B12" s="47">
        <v>44805</v>
      </c>
      <c r="C12" s="50">
        <v>149021.07</v>
      </c>
      <c r="D12" s="33">
        <f>7+19969+93+255492</f>
        <v>275561</v>
      </c>
    </row>
    <row r="13" spans="1:4" ht="15.75">
      <c r="B13" s="46">
        <v>44835</v>
      </c>
      <c r="C13" s="52">
        <v>166507.71</v>
      </c>
      <c r="D13" s="30">
        <f>7+17729+93+221897</f>
        <v>239726</v>
      </c>
    </row>
    <row r="14" spans="1:4" ht="15.75">
      <c r="B14" s="47">
        <v>44866</v>
      </c>
      <c r="C14" s="53">
        <v>136151.76999999999</v>
      </c>
      <c r="D14" s="33">
        <f>7+17212+93+225171</f>
        <v>242483</v>
      </c>
    </row>
    <row r="15" spans="1:4" ht="15.75">
      <c r="B15" s="46">
        <v>44896</v>
      </c>
      <c r="C15" s="73">
        <v>151801.68</v>
      </c>
      <c r="D15" s="30">
        <f>7+17701+93+240459</f>
        <v>258260</v>
      </c>
    </row>
    <row r="16" spans="1:4" ht="15.75">
      <c r="B16" s="47">
        <v>44927</v>
      </c>
      <c r="C16" s="53">
        <v>161626.39000000001</v>
      </c>
      <c r="D16" s="33">
        <f>7+18846+93+233942</f>
        <v>252888</v>
      </c>
    </row>
    <row r="17" spans="2:4" ht="16.5" thickBot="1">
      <c r="B17" s="54">
        <v>44958</v>
      </c>
      <c r="C17" s="55">
        <v>171179.12</v>
      </c>
      <c r="D17" s="56">
        <f>7+19567+93+250660</f>
        <v>270327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5" t="s">
        <v>20</v>
      </c>
      <c r="C4" s="68"/>
      <c r="D4" s="69"/>
    </row>
    <row r="5" spans="1:4" ht="19.5" thickTop="1">
      <c r="A5" s="3"/>
      <c r="B5" s="25" t="s">
        <v>2</v>
      </c>
      <c r="C5" s="26" t="s">
        <v>18</v>
      </c>
      <c r="D5" s="27" t="s">
        <v>3</v>
      </c>
    </row>
    <row r="6" spans="1:4" ht="15.75">
      <c r="B6" s="28" t="s">
        <v>4</v>
      </c>
      <c r="C6" s="29">
        <v>87558.52</v>
      </c>
      <c r="D6" s="30">
        <v>190591</v>
      </c>
    </row>
    <row r="7" spans="1:4" ht="15.75">
      <c r="B7" s="31" t="s">
        <v>5</v>
      </c>
      <c r="C7" s="32">
        <v>89536.82</v>
      </c>
      <c r="D7" s="33">
        <v>213180</v>
      </c>
    </row>
    <row r="8" spans="1:4" ht="15.75">
      <c r="B8" s="28" t="s">
        <v>6</v>
      </c>
      <c r="C8" s="29">
        <v>113687.58</v>
      </c>
      <c r="D8" s="30">
        <v>260215</v>
      </c>
    </row>
    <row r="9" spans="1:4" ht="15.75">
      <c r="B9" s="31" t="s">
        <v>7</v>
      </c>
      <c r="C9" s="32">
        <v>90728.58</v>
      </c>
      <c r="D9" s="33">
        <v>225990</v>
      </c>
    </row>
    <row r="10" spans="1:4" ht="15.75">
      <c r="B10" s="28" t="s">
        <v>8</v>
      </c>
      <c r="C10" s="29">
        <v>81368.94</v>
      </c>
      <c r="D10" s="30">
        <v>214443</v>
      </c>
    </row>
    <row r="11" spans="1:4" ht="15.75">
      <c r="B11" s="31" t="s">
        <v>9</v>
      </c>
      <c r="C11" s="32">
        <v>89048.3</v>
      </c>
      <c r="D11" s="33">
        <v>238183</v>
      </c>
    </row>
    <row r="12" spans="1:4" ht="15.75">
      <c r="B12" s="28" t="s">
        <v>10</v>
      </c>
      <c r="C12" s="29">
        <v>90256.42</v>
      </c>
      <c r="D12" s="30">
        <v>241868</v>
      </c>
    </row>
    <row r="13" spans="1:4" ht="15.75">
      <c r="B13" s="31" t="s">
        <v>11</v>
      </c>
      <c r="C13" s="32">
        <v>82686.320000000007</v>
      </c>
      <c r="D13" s="33">
        <v>220170</v>
      </c>
    </row>
    <row r="14" spans="1:4" ht="15.75">
      <c r="B14" s="28" t="s">
        <v>12</v>
      </c>
      <c r="C14" s="29">
        <v>81384.98</v>
      </c>
      <c r="D14" s="30">
        <v>215791</v>
      </c>
    </row>
    <row r="15" spans="1:4" ht="15.75">
      <c r="B15" s="31" t="s">
        <v>13</v>
      </c>
      <c r="C15" s="32">
        <v>80595.16</v>
      </c>
      <c r="D15" s="33">
        <v>212714</v>
      </c>
    </row>
    <row r="16" spans="1:4" ht="15.75">
      <c r="B16" s="28" t="s">
        <v>14</v>
      </c>
      <c r="C16" s="29">
        <v>92430.92</v>
      </c>
      <c r="D16" s="30">
        <v>243153</v>
      </c>
    </row>
    <row r="17" spans="2:4" ht="15.75">
      <c r="B17" s="31" t="s">
        <v>15</v>
      </c>
      <c r="C17" s="32">
        <v>99410.91</v>
      </c>
      <c r="D17" s="33">
        <v>255806</v>
      </c>
    </row>
    <row r="18" spans="2:4" ht="16.5" thickBot="1">
      <c r="B18" s="16" t="s">
        <v>16</v>
      </c>
      <c r="C18" s="17">
        <v>1078693.45</v>
      </c>
      <c r="D18" s="18">
        <v>193040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5" t="s">
        <v>20</v>
      </c>
      <c r="C4" s="68"/>
      <c r="D4" s="69"/>
    </row>
    <row r="5" spans="1:4" ht="19.5" thickTop="1">
      <c r="A5" s="3"/>
      <c r="B5" s="25" t="s">
        <v>2</v>
      </c>
      <c r="C5" s="26" t="s">
        <v>18</v>
      </c>
      <c r="D5" s="27" t="s">
        <v>3</v>
      </c>
    </row>
    <row r="6" spans="1:4" ht="15.75">
      <c r="B6" s="28" t="s">
        <v>4</v>
      </c>
      <c r="C6" s="29">
        <v>96900.83</v>
      </c>
      <c r="D6" s="30">
        <v>222735</v>
      </c>
    </row>
    <row r="7" spans="1:4" ht="15.75">
      <c r="B7" s="31" t="s">
        <v>5</v>
      </c>
      <c r="C7" s="32">
        <v>93467.16</v>
      </c>
      <c r="D7" s="33">
        <v>287064</v>
      </c>
    </row>
    <row r="8" spans="1:4" ht="15.75">
      <c r="B8" s="28" t="s">
        <v>6</v>
      </c>
      <c r="C8" s="29">
        <v>73443.92</v>
      </c>
      <c r="D8" s="30">
        <v>222001</v>
      </c>
    </row>
    <row r="9" spans="1:4" ht="15.75">
      <c r="B9" s="31" t="s">
        <v>7</v>
      </c>
      <c r="C9" s="32">
        <v>66274.14</v>
      </c>
      <c r="D9" s="33">
        <v>198528</v>
      </c>
    </row>
    <row r="10" spans="1:4" ht="15.75">
      <c r="B10" s="28" t="s">
        <v>8</v>
      </c>
      <c r="C10" s="29">
        <v>73570.100000000006</v>
      </c>
      <c r="D10" s="30">
        <v>235924</v>
      </c>
    </row>
    <row r="11" spans="1:4" ht="15.75">
      <c r="B11" s="31" t="s">
        <v>9</v>
      </c>
      <c r="C11" s="32">
        <v>71303.38</v>
      </c>
      <c r="D11" s="33">
        <v>228030</v>
      </c>
    </row>
    <row r="12" spans="1:4" ht="15.75">
      <c r="B12" s="28" t="s">
        <v>10</v>
      </c>
      <c r="C12" s="29">
        <v>86103.58</v>
      </c>
      <c r="D12" s="30">
        <v>245699</v>
      </c>
    </row>
    <row r="13" spans="1:4" ht="15.75">
      <c r="B13" s="31" t="s">
        <v>11</v>
      </c>
      <c r="C13" s="32">
        <v>97831.38</v>
      </c>
      <c r="D13" s="33">
        <v>301866</v>
      </c>
    </row>
    <row r="14" spans="1:4" ht="15.75">
      <c r="B14" s="28" t="s">
        <v>12</v>
      </c>
      <c r="C14" s="29">
        <v>85117.98</v>
      </c>
      <c r="D14" s="30">
        <v>243950</v>
      </c>
    </row>
    <row r="15" spans="1:4" ht="15.75">
      <c r="B15" s="31" t="s">
        <v>13</v>
      </c>
      <c r="C15" s="32">
        <v>67668.75</v>
      </c>
      <c r="D15" s="33">
        <v>208851</v>
      </c>
    </row>
    <row r="16" spans="1:4" ht="15.75">
      <c r="B16" s="28" t="s">
        <v>14</v>
      </c>
      <c r="C16" s="29">
        <v>85990.81</v>
      </c>
      <c r="D16" s="30">
        <v>246445</v>
      </c>
    </row>
    <row r="17" spans="2:4" ht="15.75">
      <c r="B17" s="31" t="s">
        <v>15</v>
      </c>
      <c r="C17" s="32">
        <v>94741.7</v>
      </c>
      <c r="D17" s="33">
        <v>251377</v>
      </c>
    </row>
    <row r="18" spans="2:4" ht="16.5" thickBot="1">
      <c r="B18" s="16" t="s">
        <v>16</v>
      </c>
      <c r="C18" s="17">
        <v>992413.73</v>
      </c>
      <c r="D18" s="18">
        <v>2892470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5" t="s">
        <v>20</v>
      </c>
      <c r="C4" s="68"/>
      <c r="D4" s="69"/>
    </row>
    <row r="5" spans="1:4" ht="19.5" thickTop="1">
      <c r="A5" s="3"/>
      <c r="B5" s="25" t="s">
        <v>2</v>
      </c>
      <c r="C5" s="26" t="s">
        <v>18</v>
      </c>
      <c r="D5" s="27" t="s">
        <v>3</v>
      </c>
    </row>
    <row r="6" spans="1:4" ht="15.75">
      <c r="B6" s="28" t="s">
        <v>4</v>
      </c>
      <c r="C6" s="29">
        <v>65234.69</v>
      </c>
      <c r="D6" s="30">
        <v>265357</v>
      </c>
    </row>
    <row r="7" spans="1:4" ht="15.75">
      <c r="B7" s="31" t="s">
        <v>5</v>
      </c>
      <c r="C7" s="32">
        <v>79452.78</v>
      </c>
      <c r="D7" s="33">
        <v>333139</v>
      </c>
    </row>
    <row r="8" spans="1:4" ht="15.75">
      <c r="B8" s="28" t="s">
        <v>6</v>
      </c>
      <c r="C8" s="29">
        <v>55278.92</v>
      </c>
      <c r="D8" s="30">
        <v>221620</v>
      </c>
    </row>
    <row r="9" spans="1:4" ht="15.75">
      <c r="B9" s="31" t="s">
        <v>7</v>
      </c>
      <c r="C9" s="32">
        <v>54973.45</v>
      </c>
      <c r="D9" s="33">
        <v>232502</v>
      </c>
    </row>
    <row r="10" spans="1:4" ht="15.75">
      <c r="B10" s="28" t="s">
        <v>8</v>
      </c>
      <c r="C10" s="29">
        <v>52998.239999999998</v>
      </c>
      <c r="D10" s="30">
        <v>230019</v>
      </c>
    </row>
    <row r="11" spans="1:4" ht="15.75">
      <c r="B11" s="31" t="s">
        <v>9</v>
      </c>
      <c r="C11" s="32">
        <v>49888.58</v>
      </c>
      <c r="D11" s="33">
        <v>217663</v>
      </c>
    </row>
    <row r="12" spans="1:4" ht="15.75">
      <c r="B12" s="28" t="s">
        <v>10</v>
      </c>
      <c r="C12" s="29">
        <v>53895.03</v>
      </c>
      <c r="D12" s="30">
        <v>235417</v>
      </c>
    </row>
    <row r="13" spans="1:4" ht="15.75">
      <c r="B13" s="31" t="s">
        <v>11</v>
      </c>
      <c r="C13" s="32">
        <v>56615.18</v>
      </c>
      <c r="D13" s="33">
        <v>247567</v>
      </c>
    </row>
    <row r="14" spans="1:4" ht="15.75">
      <c r="B14" s="28" t="s">
        <v>12</v>
      </c>
      <c r="C14" s="29">
        <v>53182.41</v>
      </c>
      <c r="D14" s="30">
        <v>225846</v>
      </c>
    </row>
    <row r="15" spans="1:4" ht="15.75">
      <c r="B15" s="31" t="s">
        <v>13</v>
      </c>
      <c r="C15" s="32">
        <v>56046.27</v>
      </c>
      <c r="D15" s="33">
        <v>230384</v>
      </c>
    </row>
    <row r="16" spans="1:4" ht="15.75">
      <c r="B16" s="28" t="s">
        <v>14</v>
      </c>
      <c r="C16" s="29">
        <v>63637.38</v>
      </c>
      <c r="D16" s="30">
        <v>261347</v>
      </c>
    </row>
    <row r="17" spans="2:4" ht="15.75">
      <c r="B17" s="31" t="s">
        <v>15</v>
      </c>
      <c r="C17" s="32">
        <v>72667.289999999994</v>
      </c>
      <c r="D17" s="33">
        <v>273619</v>
      </c>
    </row>
    <row r="18" spans="2:4" ht="16.5" thickBot="1">
      <c r="B18" s="16" t="s">
        <v>16</v>
      </c>
      <c r="C18" s="17">
        <v>713870.22000000009</v>
      </c>
      <c r="D18" s="18">
        <v>2974480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5" t="s">
        <v>20</v>
      </c>
      <c r="C4" s="68"/>
      <c r="D4" s="69"/>
    </row>
    <row r="5" spans="1:4" ht="19.5" thickTop="1">
      <c r="A5" s="3"/>
      <c r="B5" s="25" t="s">
        <v>2</v>
      </c>
      <c r="C5" s="26" t="s">
        <v>18</v>
      </c>
      <c r="D5" s="27" t="s">
        <v>3</v>
      </c>
    </row>
    <row r="6" spans="1:4" ht="15.75">
      <c r="B6" s="28" t="s">
        <v>4</v>
      </c>
      <c r="C6" s="29">
        <v>71612.84</v>
      </c>
      <c r="D6" s="30">
        <v>227782</v>
      </c>
    </row>
    <row r="7" spans="1:4" ht="15.75">
      <c r="B7" s="31" t="s">
        <v>5</v>
      </c>
      <c r="C7" s="32">
        <v>80651.16</v>
      </c>
      <c r="D7" s="33">
        <v>250107</v>
      </c>
    </row>
    <row r="8" spans="1:4" ht="15.75">
      <c r="B8" s="28" t="s">
        <v>6</v>
      </c>
      <c r="C8" s="29">
        <v>105429.85</v>
      </c>
      <c r="D8" s="30">
        <v>262902</v>
      </c>
    </row>
    <row r="9" spans="1:4" ht="15.75">
      <c r="B9" s="31" t="s">
        <v>7</v>
      </c>
      <c r="C9" s="32">
        <v>107523.62</v>
      </c>
      <c r="D9" s="33">
        <v>248557</v>
      </c>
    </row>
    <row r="10" spans="1:4" ht="15.75">
      <c r="B10" s="28" t="s">
        <v>8</v>
      </c>
      <c r="C10" s="29">
        <v>99901.66</v>
      </c>
      <c r="D10" s="30">
        <v>229899</v>
      </c>
    </row>
    <row r="11" spans="1:4" ht="15.75">
      <c r="B11" s="31" t="s">
        <v>9</v>
      </c>
      <c r="C11" s="32" t="s">
        <v>19</v>
      </c>
      <c r="D11" s="33">
        <v>227013</v>
      </c>
    </row>
    <row r="12" spans="1:4" ht="15.75">
      <c r="B12" s="28" t="s">
        <v>10</v>
      </c>
      <c r="C12" s="29">
        <v>95355.8</v>
      </c>
      <c r="D12" s="30">
        <v>231426</v>
      </c>
    </row>
    <row r="13" spans="1:4" ht="15.75">
      <c r="B13" s="31" t="s">
        <v>11</v>
      </c>
      <c r="C13" s="32">
        <v>94042.17</v>
      </c>
      <c r="D13" s="33">
        <v>227350</v>
      </c>
    </row>
    <row r="14" spans="1:4" ht="15.75">
      <c r="B14" s="28" t="s">
        <v>12</v>
      </c>
      <c r="C14" s="29">
        <v>93632.31</v>
      </c>
      <c r="D14" s="30">
        <v>227102</v>
      </c>
    </row>
    <row r="15" spans="1:4" ht="15.75">
      <c r="B15" s="31" t="s">
        <v>13</v>
      </c>
      <c r="C15" s="32">
        <v>90193.919999999998</v>
      </c>
      <c r="D15" s="33">
        <v>222440</v>
      </c>
    </row>
    <row r="16" spans="1:4" ht="13.5" customHeight="1">
      <c r="B16" s="28" t="s">
        <v>14</v>
      </c>
      <c r="C16" s="29">
        <v>93444.66</v>
      </c>
      <c r="D16" s="30">
        <v>218999</v>
      </c>
    </row>
    <row r="17" spans="2:4" hidden="1">
      <c r="B17" s="15" t="s">
        <v>15</v>
      </c>
      <c r="C17" s="14">
        <v>108124.56</v>
      </c>
      <c r="D17" s="10">
        <v>247459</v>
      </c>
    </row>
    <row r="18" spans="2:4" ht="16.5" hidden="1" thickBot="1">
      <c r="B18" s="16" t="s">
        <v>16</v>
      </c>
      <c r="C18" s="17">
        <v>1134464.3999999999</v>
      </c>
      <c r="D18" s="18">
        <v>2821036</v>
      </c>
    </row>
    <row r="19" spans="2:4" hidden="1">
      <c r="B19" s="37"/>
      <c r="C19" s="9"/>
      <c r="D19" s="38"/>
    </row>
    <row r="20" spans="2:4" ht="15.75">
      <c r="B20" s="31" t="s">
        <v>15</v>
      </c>
      <c r="C20" s="39">
        <v>108124.56</v>
      </c>
      <c r="D20" s="33">
        <f>16637+230822</f>
        <v>247459</v>
      </c>
    </row>
    <row r="21" spans="2:4" ht="16.5" thickBot="1">
      <c r="B21" s="16" t="s">
        <v>16</v>
      </c>
      <c r="C21" s="17">
        <f>SUM(C6:C20)</f>
        <v>2282501.5100000002</v>
      </c>
      <c r="D21" s="18">
        <f>SUM(D6:D20)</f>
        <v>5889531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5" t="s">
        <v>20</v>
      </c>
      <c r="C4" s="68"/>
      <c r="D4" s="69"/>
    </row>
    <row r="5" spans="1:4" ht="19.5" thickTop="1">
      <c r="A5" s="3"/>
      <c r="B5" s="34" t="s">
        <v>2</v>
      </c>
      <c r="C5" s="35" t="s">
        <v>18</v>
      </c>
      <c r="D5" s="36" t="s">
        <v>3</v>
      </c>
    </row>
    <row r="6" spans="1:4" ht="15.75">
      <c r="B6" s="28" t="s">
        <v>4</v>
      </c>
      <c r="C6" s="29">
        <v>106903.59</v>
      </c>
      <c r="D6" s="30">
        <v>241146</v>
      </c>
    </row>
    <row r="7" spans="1:4" ht="15.75">
      <c r="B7" s="31" t="s">
        <v>5</v>
      </c>
      <c r="C7" s="32">
        <v>114670.76</v>
      </c>
      <c r="D7" s="33">
        <v>260809</v>
      </c>
    </row>
    <row r="8" spans="1:4" ht="15.75">
      <c r="B8" s="28" t="s">
        <v>6</v>
      </c>
      <c r="C8" s="29">
        <v>114812.76</v>
      </c>
      <c r="D8" s="30">
        <v>266791</v>
      </c>
    </row>
    <row r="9" spans="1:4" ht="15.75">
      <c r="B9" s="31" t="s">
        <v>7</v>
      </c>
      <c r="C9" s="32">
        <v>111432.68</v>
      </c>
      <c r="D9" s="33">
        <v>270330</v>
      </c>
    </row>
    <row r="10" spans="1:4" ht="15.75">
      <c r="B10" s="28" t="s">
        <v>8</v>
      </c>
      <c r="C10" s="29">
        <v>92963.78</v>
      </c>
      <c r="D10" s="30">
        <v>237949</v>
      </c>
    </row>
    <row r="11" spans="1:4" ht="15.75">
      <c r="B11" s="31" t="s">
        <v>9</v>
      </c>
      <c r="C11" s="32">
        <v>100653.99</v>
      </c>
      <c r="D11" s="33">
        <v>259104</v>
      </c>
    </row>
    <row r="12" spans="1:4" ht="15.75">
      <c r="B12" s="28" t="s">
        <v>10</v>
      </c>
      <c r="C12" s="29">
        <v>104570.99</v>
      </c>
      <c r="D12" s="30">
        <v>268735</v>
      </c>
    </row>
    <row r="13" spans="1:4" ht="15.75">
      <c r="B13" s="31" t="s">
        <v>11</v>
      </c>
      <c r="C13" s="32">
        <v>91186.559999999998</v>
      </c>
      <c r="D13" s="33">
        <v>236734</v>
      </c>
    </row>
    <row r="14" spans="1:4" ht="15.75">
      <c r="B14" s="28" t="s">
        <v>12</v>
      </c>
      <c r="C14" s="29">
        <v>91474.94</v>
      </c>
      <c r="D14" s="30">
        <v>236665</v>
      </c>
    </row>
    <row r="15" spans="1:4" ht="15.75">
      <c r="B15" s="31" t="s">
        <v>13</v>
      </c>
      <c r="C15" s="32">
        <v>89615.17</v>
      </c>
      <c r="D15" s="33">
        <v>234882</v>
      </c>
    </row>
    <row r="16" spans="1:4" ht="15.75">
      <c r="B16" s="28" t="s">
        <v>14</v>
      </c>
      <c r="C16" s="29">
        <v>80107.320000000007</v>
      </c>
      <c r="D16" s="30">
        <v>204663</v>
      </c>
    </row>
    <row r="17" spans="2:4" ht="15.75">
      <c r="B17" s="31" t="s">
        <v>15</v>
      </c>
      <c r="C17" s="32">
        <v>91885.37</v>
      </c>
      <c r="D17" s="33">
        <v>265151</v>
      </c>
    </row>
    <row r="18" spans="2:4" ht="16.5" thickBot="1">
      <c r="B18" s="16" t="s">
        <v>16</v>
      </c>
      <c r="C18" s="17">
        <v>1190277.9099999999</v>
      </c>
      <c r="D18" s="18">
        <v>2768759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5" t="s">
        <v>20</v>
      </c>
      <c r="C4" s="68"/>
      <c r="D4" s="69"/>
    </row>
    <row r="5" spans="1:4" ht="19.5" thickTop="1">
      <c r="B5" s="25" t="s">
        <v>2</v>
      </c>
      <c r="C5" s="26" t="s">
        <v>18</v>
      </c>
      <c r="D5" s="27" t="s">
        <v>3</v>
      </c>
    </row>
    <row r="6" spans="1:4" ht="15.75">
      <c r="B6" s="28" t="s">
        <v>4</v>
      </c>
      <c r="C6" s="29">
        <v>75086.039999999994</v>
      </c>
      <c r="D6" s="30">
        <v>218656</v>
      </c>
    </row>
    <row r="7" spans="1:4" ht="15.75">
      <c r="B7" s="31" t="s">
        <v>5</v>
      </c>
      <c r="C7" s="32">
        <v>97811.39</v>
      </c>
      <c r="D7" s="33">
        <v>272024</v>
      </c>
    </row>
    <row r="8" spans="1:4" ht="15.75">
      <c r="B8" s="28" t="s">
        <v>6</v>
      </c>
      <c r="C8" s="29">
        <v>104845.47</v>
      </c>
      <c r="D8" s="30">
        <v>285893</v>
      </c>
    </row>
    <row r="9" spans="1:4" ht="15.75">
      <c r="B9" s="31" t="s">
        <v>7</v>
      </c>
      <c r="C9" s="32">
        <v>86377.88</v>
      </c>
      <c r="D9" s="33">
        <v>254861</v>
      </c>
    </row>
    <row r="10" spans="1:4" ht="15.75">
      <c r="B10" s="28" t="s">
        <v>8</v>
      </c>
      <c r="C10" s="29">
        <v>85812.29</v>
      </c>
      <c r="D10" s="30">
        <v>227047</v>
      </c>
    </row>
    <row r="11" spans="1:4" ht="15.75">
      <c r="B11" s="31" t="s">
        <v>9</v>
      </c>
      <c r="C11" s="32">
        <v>95527.039999999994</v>
      </c>
      <c r="D11" s="33">
        <v>268545</v>
      </c>
    </row>
    <row r="12" spans="1:4" ht="15.75">
      <c r="B12" s="28" t="s">
        <v>10</v>
      </c>
      <c r="C12" s="29">
        <v>89312.1</v>
      </c>
      <c r="D12" s="30">
        <v>247137</v>
      </c>
    </row>
    <row r="13" spans="1:4" ht="15.75">
      <c r="B13" s="31" t="s">
        <v>11</v>
      </c>
      <c r="C13" s="32">
        <v>92381.64</v>
      </c>
      <c r="D13" s="33">
        <v>243422</v>
      </c>
    </row>
    <row r="14" spans="1:4" ht="15.75">
      <c r="B14" s="28" t="s">
        <v>12</v>
      </c>
      <c r="C14" s="29">
        <v>84565.43</v>
      </c>
      <c r="D14" s="30">
        <v>239154</v>
      </c>
    </row>
    <row r="15" spans="1:4" ht="15.75">
      <c r="B15" s="31" t="s">
        <v>13</v>
      </c>
      <c r="C15" s="32">
        <v>82613.66</v>
      </c>
      <c r="D15" s="33">
        <v>229781</v>
      </c>
    </row>
    <row r="16" spans="1:4" ht="15.75">
      <c r="B16" s="28" t="s">
        <v>14</v>
      </c>
      <c r="C16" s="29">
        <v>88174.75</v>
      </c>
      <c r="D16" s="30">
        <v>243829</v>
      </c>
    </row>
    <row r="17" spans="2:4" ht="15.75">
      <c r="B17" s="31" t="s">
        <v>15</v>
      </c>
      <c r="C17" s="32">
        <v>91481.46</v>
      </c>
      <c r="D17" s="33">
        <v>231174</v>
      </c>
    </row>
    <row r="18" spans="2:4" ht="16.5" thickBot="1">
      <c r="B18" s="16" t="s">
        <v>16</v>
      </c>
      <c r="C18" s="17">
        <f>SUM(C6:C17)</f>
        <v>1073989.1500000001</v>
      </c>
      <c r="D18" s="18">
        <f>SUM(D6:D17)</f>
        <v>2961523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5" t="s">
        <v>20</v>
      </c>
      <c r="C4" s="68"/>
      <c r="D4" s="69"/>
    </row>
    <row r="5" spans="1:4" ht="19.5" thickTop="1">
      <c r="A5" s="3"/>
      <c r="B5" s="22" t="s">
        <v>2</v>
      </c>
      <c r="C5" s="23" t="s">
        <v>18</v>
      </c>
      <c r="D5" s="24" t="s">
        <v>3</v>
      </c>
    </row>
    <row r="6" spans="1:4" ht="15.75">
      <c r="B6" s="31" t="s">
        <v>4</v>
      </c>
      <c r="C6" s="32">
        <v>106445.79</v>
      </c>
      <c r="D6" s="33">
        <v>241460</v>
      </c>
    </row>
    <row r="7" spans="1:4" ht="15.75">
      <c r="B7" s="28" t="s">
        <v>5</v>
      </c>
      <c r="C7" s="29">
        <v>135112.35999999999</v>
      </c>
      <c r="D7" s="30">
        <v>282985</v>
      </c>
    </row>
    <row r="8" spans="1:4" ht="15.75">
      <c r="B8" s="31" t="s">
        <v>6</v>
      </c>
      <c r="C8" s="32">
        <v>128319.6</v>
      </c>
      <c r="D8" s="33">
        <v>277285</v>
      </c>
    </row>
    <row r="9" spans="1:4" ht="15.75">
      <c r="B9" s="28" t="s">
        <v>7</v>
      </c>
      <c r="C9" s="29">
        <v>135290.82</v>
      </c>
      <c r="D9" s="30">
        <v>283200</v>
      </c>
    </row>
    <row r="10" spans="1:4" ht="15.75">
      <c r="B10" s="31" t="s">
        <v>8</v>
      </c>
      <c r="C10" s="32">
        <v>123080.39</v>
      </c>
      <c r="D10" s="33">
        <v>274274</v>
      </c>
    </row>
    <row r="11" spans="1:4" ht="15.75">
      <c r="B11" s="28" t="s">
        <v>9</v>
      </c>
      <c r="C11" s="29">
        <v>140145.76999999999</v>
      </c>
      <c r="D11" s="30">
        <v>266636</v>
      </c>
    </row>
    <row r="12" spans="1:4" ht="15.75">
      <c r="B12" s="31" t="s">
        <v>10</v>
      </c>
      <c r="C12" s="32">
        <v>143859.91</v>
      </c>
      <c r="D12" s="33">
        <v>283543</v>
      </c>
    </row>
    <row r="13" spans="1:4" ht="15.75">
      <c r="B13" s="28" t="s">
        <v>11</v>
      </c>
      <c r="C13" s="29">
        <v>141832.41</v>
      </c>
      <c r="D13" s="30">
        <v>295427</v>
      </c>
    </row>
    <row r="14" spans="1:4" ht="15.75">
      <c r="B14" s="31" t="s">
        <v>12</v>
      </c>
      <c r="C14" s="32">
        <v>120493.73</v>
      </c>
      <c r="D14" s="33">
        <v>238354</v>
      </c>
    </row>
    <row r="15" spans="1:4" ht="15.75">
      <c r="B15" s="28" t="s">
        <v>13</v>
      </c>
      <c r="C15" s="29">
        <v>115270.25</v>
      </c>
      <c r="D15" s="30">
        <v>216377</v>
      </c>
    </row>
    <row r="16" spans="1:4" ht="15.75">
      <c r="B16" s="31" t="s">
        <v>14</v>
      </c>
      <c r="C16" s="32">
        <v>125827.47</v>
      </c>
      <c r="D16" s="33">
        <v>260222</v>
      </c>
    </row>
    <row r="17" spans="2:4" ht="15.75">
      <c r="B17" s="28" t="s">
        <v>15</v>
      </c>
      <c r="C17" s="29">
        <v>133144.37</v>
      </c>
      <c r="D17" s="30">
        <v>273642.37</v>
      </c>
    </row>
    <row r="18" spans="2:4" ht="16.5" thickBot="1">
      <c r="B18" s="16" t="s">
        <v>16</v>
      </c>
      <c r="C18" s="17">
        <f>SUM(C6:C17)</f>
        <v>1548822.87</v>
      </c>
      <c r="D18" s="18">
        <f>SUM(D6:D17)</f>
        <v>3193405.37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40"/>
    </row>
    <row r="3" spans="1:4" ht="15.75" thickBot="1"/>
    <row r="4" spans="1:4" ht="22.5" customHeight="1" thickBot="1">
      <c r="A4" s="2"/>
      <c r="B4" s="70" t="s">
        <v>20</v>
      </c>
      <c r="C4" s="71"/>
      <c r="D4" s="72"/>
    </row>
    <row r="5" spans="1:4" ht="18.75">
      <c r="A5" s="3"/>
      <c r="B5" s="19" t="s">
        <v>2</v>
      </c>
      <c r="C5" s="20" t="s">
        <v>18</v>
      </c>
      <c r="D5" s="21" t="s">
        <v>3</v>
      </c>
    </row>
    <row r="6" spans="1:4" ht="15.75">
      <c r="B6" s="31" t="s">
        <v>4</v>
      </c>
      <c r="C6" s="32">
        <v>115692.79</v>
      </c>
      <c r="D6" s="33">
        <v>235929</v>
      </c>
    </row>
    <row r="7" spans="1:4" ht="15.75">
      <c r="B7" s="28" t="s">
        <v>5</v>
      </c>
      <c r="C7" s="29">
        <v>123037.65</v>
      </c>
      <c r="D7" s="30">
        <f>260749+18629+7+93</f>
        <v>279478</v>
      </c>
    </row>
    <row r="8" spans="1:4" ht="15.75">
      <c r="B8" s="31" t="s">
        <v>6</v>
      </c>
      <c r="C8" s="32">
        <v>147637.67000000001</v>
      </c>
      <c r="D8" s="33">
        <f>7+20248+93+274183</f>
        <v>294531</v>
      </c>
    </row>
    <row r="9" spans="1:4" ht="15.75">
      <c r="B9" s="28" t="s">
        <v>7</v>
      </c>
      <c r="C9" s="29">
        <v>126429.71</v>
      </c>
      <c r="D9" s="30">
        <f>7+17892+93+237464</f>
        <v>255456</v>
      </c>
    </row>
    <row r="10" spans="1:4" ht="15.75">
      <c r="B10" s="31" t="s">
        <v>8</v>
      </c>
      <c r="C10" s="32">
        <v>126280.31</v>
      </c>
      <c r="D10" s="33">
        <f>7+18522+93+246720</f>
        <v>265342</v>
      </c>
    </row>
    <row r="11" spans="1:4" ht="15.75">
      <c r="B11" s="28" t="s">
        <v>9</v>
      </c>
      <c r="C11" s="29">
        <v>113829.73</v>
      </c>
      <c r="D11" s="30">
        <f>8+19237+92+232308</f>
        <v>251645</v>
      </c>
    </row>
    <row r="12" spans="1:4" ht="15.75">
      <c r="B12" s="31" t="s">
        <v>10</v>
      </c>
      <c r="C12" s="32">
        <v>139670.47</v>
      </c>
      <c r="D12" s="33">
        <f>7+19096+93+265868</f>
        <v>285064</v>
      </c>
    </row>
    <row r="13" spans="1:4" ht="15.75">
      <c r="B13" s="28" t="s">
        <v>11</v>
      </c>
      <c r="C13" s="29">
        <v>139811.10999999999</v>
      </c>
      <c r="D13" s="30">
        <f>7+20373+93+259986</f>
        <v>280459</v>
      </c>
    </row>
    <row r="14" spans="1:4" ht="15.75">
      <c r="B14" s="31" t="s">
        <v>12</v>
      </c>
      <c r="C14" s="32">
        <v>146145.10999999999</v>
      </c>
      <c r="D14" s="33">
        <f>7+20575+93+263292</f>
        <v>283967</v>
      </c>
    </row>
    <row r="15" spans="1:4" ht="15.75">
      <c r="B15" s="28" t="s">
        <v>13</v>
      </c>
      <c r="C15" s="29">
        <v>112531.51</v>
      </c>
      <c r="D15" s="30">
        <f>8+17670+204066+92</f>
        <v>221836</v>
      </c>
    </row>
    <row r="16" spans="1:4" ht="15.75">
      <c r="B16" s="31" t="s">
        <v>14</v>
      </c>
      <c r="C16" s="32">
        <v>124388.35</v>
      </c>
      <c r="D16" s="33">
        <f>18209+7+93+237484</f>
        <v>255793</v>
      </c>
    </row>
    <row r="17" spans="2:4" ht="15.75">
      <c r="B17" s="28" t="s">
        <v>15</v>
      </c>
      <c r="C17" s="29">
        <v>140894.59</v>
      </c>
      <c r="D17" s="30">
        <f>19082+7+93+255767</f>
        <v>274949</v>
      </c>
    </row>
    <row r="18" spans="2:4" ht="16.5" thickBot="1">
      <c r="B18" s="16" t="s">
        <v>16</v>
      </c>
      <c r="C18" s="17">
        <f>SUM(C6:C17)</f>
        <v>1556349</v>
      </c>
      <c r="D18" s="18">
        <f>SUM(D6:D17)</f>
        <v>3184449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2023-02-23T12:20:45Z</dcterms:modified>
</cp:coreProperties>
</file>