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defaultThemeVersion="124226"/>
  <mc:AlternateContent xmlns:mc="http://schemas.openxmlformats.org/markup-compatibility/2006">
    <mc:Choice Requires="x15">
      <x15ac:absPath xmlns:x15ac="http://schemas.microsoft.com/office/spreadsheetml/2010/11/ac" url="/Users/alessandrocury/Library/Mobile Documents/com~apple~CloudDocs/PPGECIUFPEL/"/>
    </mc:Choice>
  </mc:AlternateContent>
  <xr:revisionPtr revIDLastSave="0" documentId="8_{2502BCD5-E423-624C-947E-31F050B04A16}" xr6:coauthVersionLast="47" xr6:coauthVersionMax="47" xr10:uidLastSave="{00000000-0000-0000-0000-000000000000}"/>
  <bookViews>
    <workbookView xWindow="0" yWindow="600" windowWidth="16380" windowHeight="8200" tabRatio="500" xr2:uid="{00000000-000D-0000-FFFF-FFFF00000000}"/>
  </bookViews>
  <sheets>
    <sheet name="candidato 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24" i="1" l="1"/>
  <c r="C224" i="1"/>
  <c r="A224" i="1"/>
  <c r="F221" i="1"/>
  <c r="C221" i="1"/>
  <c r="A221" i="1"/>
  <c r="F218" i="1"/>
  <c r="C218" i="1"/>
  <c r="A218" i="1"/>
  <c r="F213" i="1"/>
  <c r="C213" i="1"/>
  <c r="A213" i="1"/>
  <c r="F210" i="1"/>
  <c r="C210" i="1"/>
  <c r="A210" i="1"/>
  <c r="F207" i="1"/>
  <c r="C207" i="1"/>
  <c r="A207" i="1"/>
  <c r="F202" i="1"/>
  <c r="C202" i="1"/>
  <c r="A202" i="1"/>
  <c r="F199" i="1"/>
  <c r="C199" i="1"/>
  <c r="A199" i="1"/>
  <c r="F196" i="1"/>
  <c r="C196" i="1"/>
  <c r="A196" i="1"/>
  <c r="F190" i="1"/>
  <c r="C190" i="1"/>
  <c r="A190" i="1"/>
  <c r="F187" i="1"/>
  <c r="C187" i="1"/>
  <c r="A187" i="1"/>
  <c r="F184" i="1"/>
  <c r="C184" i="1"/>
  <c r="A184" i="1"/>
  <c r="F179" i="1"/>
  <c r="C179" i="1"/>
  <c r="A179" i="1"/>
  <c r="F176" i="1"/>
  <c r="C176" i="1"/>
  <c r="A176" i="1"/>
  <c r="F173" i="1"/>
  <c r="C173" i="1"/>
  <c r="A173" i="1"/>
  <c r="L156" i="1"/>
  <c r="L157" i="1" s="1"/>
  <c r="L154" i="1"/>
  <c r="L153" i="1"/>
  <c r="L152" i="1"/>
  <c r="L151" i="1"/>
  <c r="I155" i="1" s="1"/>
  <c r="L155" i="1" s="1"/>
  <c r="L149" i="1"/>
  <c r="L150" i="1" s="1"/>
  <c r="L147" i="1"/>
  <c r="L148" i="1" s="1"/>
  <c r="L144" i="1"/>
  <c r="L145" i="1" s="1"/>
  <c r="L142" i="1"/>
  <c r="L143" i="1" s="1"/>
  <c r="L140" i="1"/>
  <c r="L141" i="1" s="1"/>
  <c r="L138" i="1"/>
  <c r="L139" i="1" s="1"/>
  <c r="L136" i="1"/>
  <c r="L137" i="1" s="1"/>
  <c r="L134" i="1"/>
  <c r="L133" i="1"/>
  <c r="L131" i="1"/>
  <c r="L132" i="1" s="1"/>
  <c r="I135" i="1" s="1"/>
  <c r="L135" i="1" s="1"/>
  <c r="L128" i="1"/>
  <c r="L129" i="1" s="1"/>
  <c r="L126" i="1"/>
  <c r="L127" i="1" s="1"/>
  <c r="I130" i="1" s="1"/>
  <c r="L130" i="1" s="1"/>
  <c r="L124" i="1"/>
  <c r="L125" i="1" s="1"/>
  <c r="L121" i="1"/>
  <c r="L122" i="1" s="1"/>
  <c r="L119" i="1"/>
  <c r="L120" i="1" s="1"/>
  <c r="I123" i="1" s="1"/>
  <c r="L123" i="1" s="1"/>
  <c r="L116" i="1"/>
  <c r="L117" i="1" s="1"/>
  <c r="I118" i="1" s="1"/>
  <c r="L118" i="1" s="1"/>
  <c r="L114" i="1"/>
  <c r="L115" i="1" s="1"/>
  <c r="L112" i="1"/>
  <c r="L111" i="1"/>
  <c r="L110" i="1"/>
  <c r="L109" i="1"/>
  <c r="I113" i="1" s="1"/>
  <c r="L113" i="1" s="1"/>
  <c r="L107" i="1"/>
  <c r="L106" i="1"/>
  <c r="L105" i="1"/>
  <c r="L104" i="1"/>
  <c r="I108" i="1" s="1"/>
  <c r="L108" i="1" s="1"/>
  <c r="L100" i="1"/>
  <c r="L101" i="1" s="1"/>
  <c r="L98" i="1"/>
  <c r="L99" i="1" s="1"/>
  <c r="I102" i="1" s="1"/>
  <c r="L102" i="1" s="1"/>
  <c r="L95" i="1"/>
  <c r="L96" i="1" s="1"/>
  <c r="I97" i="1" s="1"/>
  <c r="L97" i="1" s="1"/>
  <c r="L93" i="1"/>
  <c r="L94" i="1" s="1"/>
  <c r="L90" i="1"/>
  <c r="L91" i="1" s="1"/>
  <c r="L88" i="1"/>
  <c r="L89" i="1" s="1"/>
  <c r="L86" i="1"/>
  <c r="L87" i="1" s="1"/>
  <c r="L84" i="1"/>
  <c r="L85" i="1" s="1"/>
  <c r="L81" i="1"/>
  <c r="L82" i="1" s="1"/>
  <c r="L79" i="1"/>
  <c r="L80" i="1" s="1"/>
  <c r="L77" i="1"/>
  <c r="L78" i="1" s="1"/>
  <c r="L74" i="1"/>
  <c r="L75" i="1" s="1"/>
  <c r="L72" i="1"/>
  <c r="L73" i="1" s="1"/>
  <c r="L70" i="1"/>
  <c r="L71" i="1" s="1"/>
  <c r="L63" i="1"/>
  <c r="L64" i="1" s="1"/>
  <c r="L61" i="1"/>
  <c r="L62" i="1" s="1"/>
  <c r="I65" i="1" s="1"/>
  <c r="L65" i="1" s="1"/>
  <c r="L58" i="1"/>
  <c r="L59" i="1" s="1"/>
  <c r="I60" i="1" s="1"/>
  <c r="L60" i="1" s="1"/>
  <c r="L66" i="1" s="1"/>
  <c r="L67" i="1" s="1"/>
  <c r="L56" i="1"/>
  <c r="L57" i="1" s="1"/>
  <c r="L49" i="1"/>
  <c r="L50" i="1" s="1"/>
  <c r="I51" i="1" s="1"/>
  <c r="L51" i="1" s="1"/>
  <c r="L47" i="1"/>
  <c r="L48" i="1" s="1"/>
  <c r="L44" i="1"/>
  <c r="L45" i="1" s="1"/>
  <c r="L42" i="1"/>
  <c r="L43" i="1" s="1"/>
  <c r="L40" i="1"/>
  <c r="L41" i="1" s="1"/>
  <c r="L38" i="1"/>
  <c r="L39" i="1" s="1"/>
  <c r="L36" i="1"/>
  <c r="L37" i="1" s="1"/>
  <c r="L34" i="1"/>
  <c r="L35" i="1" s="1"/>
  <c r="I33" i="1"/>
  <c r="L33" i="1" s="1"/>
  <c r="L32" i="1"/>
  <c r="L31" i="1"/>
  <c r="L30" i="1"/>
  <c r="L28" i="1"/>
  <c r="L29" i="1" s="1"/>
  <c r="L21" i="1"/>
  <c r="L20" i="1"/>
  <c r="L19" i="1"/>
  <c r="L18" i="1"/>
  <c r="L22" i="1" s="1"/>
  <c r="I146" i="1" l="1"/>
  <c r="L146" i="1" s="1"/>
  <c r="I83" i="1"/>
  <c r="L83" i="1" s="1"/>
  <c r="I76" i="1"/>
  <c r="L76" i="1" s="1"/>
  <c r="I46" i="1"/>
  <c r="L46" i="1" s="1"/>
  <c r="L52" i="1" s="1"/>
  <c r="L53" i="1" s="1"/>
  <c r="H162" i="1"/>
  <c r="H228" i="1"/>
  <c r="I92" i="1"/>
  <c r="L92" i="1" s="1"/>
  <c r="L158" i="1" s="1"/>
  <c r="L159" i="1" s="1"/>
  <c r="I23" i="1"/>
  <c r="L23" i="1" s="1"/>
  <c r="H229" i="1" l="1"/>
  <c r="H163" i="1"/>
  <c r="H161" i="1"/>
  <c r="H227" i="1"/>
  <c r="H226" i="1"/>
  <c r="H160" i="1"/>
  <c r="H164" i="1" l="1"/>
  <c r="H230" i="1"/>
</calcChain>
</file>

<file path=xl/sharedStrings.xml><?xml version="1.0" encoding="utf-8"?>
<sst xmlns="http://schemas.openxmlformats.org/spreadsheetml/2006/main" count="284" uniqueCount="185">
  <si>
    <r>
      <rPr>
        <b/>
        <sz val="10"/>
        <color rgb="FF000000"/>
        <rFont val="Calibri"/>
        <family val="2"/>
        <charset val="1"/>
      </rPr>
      <t xml:space="preserve">TÍTULOS – TABELA DE PONTUAÇÃO
</t>
    </r>
    <r>
      <rPr>
        <sz val="10"/>
        <color rgb="FF000000"/>
        <rFont val="Calibri"/>
        <family val="2"/>
        <charset val="1"/>
      </rPr>
      <t xml:space="preserve">   
Tabela de Pontuação dos títulos acadêmicos, atividades de ensino, atividades administrativas e/ou profissionais, atividades científicas/tecnológicas, literárias, artístico-culturais e de extensão</t>
    </r>
  </si>
  <si>
    <t xml:space="preserve">Nome do candidato </t>
  </si>
  <si>
    <t>ITEM</t>
  </si>
  <si>
    <t xml:space="preserve"> Itens de pontuações para Títulos Acadêmicos </t>
  </si>
  <si>
    <t>Pontos</t>
  </si>
  <si>
    <t>Títulos Acadêmicos (Limite 1,0 ponto)</t>
  </si>
  <si>
    <t>1.1 Titulação de graduação (0,1 pt)</t>
  </si>
  <si>
    <t>1.2.Titulação de especialização (0,2 pts se for na área do concurso, 0,1 se for em outra área)</t>
  </si>
  <si>
    <t>1.3 Titulação de mestrado (0,3 pts se for na área do concurso, 0,15 se for em outra área)</t>
  </si>
  <si>
    <t>1.4 Titulação de doutorado (0,5 pts)</t>
  </si>
  <si>
    <t>TOTAL ITEM 1</t>
  </si>
  <si>
    <t>Soma Item 1</t>
  </si>
  <si>
    <t>Ajuste Limite Item 1</t>
  </si>
  <si>
    <t>Itens de atividades de ensino, atividades administrativas e/ou profissionais, atividades científicas/tecnológicas, literárias, artístico-culturais e de extensão</t>
  </si>
  <si>
    <t>Critérios complementares</t>
  </si>
  <si>
    <t>Atividades de Ensino (Limite 4 pontos)</t>
  </si>
  <si>
    <t>2.1. Tempo de docência em ensino superior (Limite 3,0 pts)</t>
  </si>
  <si>
    <t>Ajuste Limite 2.1.</t>
  </si>
  <si>
    <t>2.2. Participação como avaliador em bancas de monografias, trabalhos de conclusão de cursos de graduação ou concursos públicos. (Limite 0,25)</t>
  </si>
  <si>
    <t>Bancas de graduação ou similar (0,1 pt)</t>
  </si>
  <si>
    <r>
      <rPr>
        <sz val="10"/>
        <color rgb="FF000000"/>
        <rFont val="Calibri"/>
        <family val="2"/>
        <charset val="1"/>
      </rPr>
      <t>Especialização</t>
    </r>
    <r>
      <rPr>
        <i/>
        <sz val="10"/>
        <color rgb="FF000000"/>
        <rFont val="Calibri"/>
        <family val="2"/>
        <charset val="1"/>
      </rPr>
      <t xml:space="preserve"> latu sensu</t>
    </r>
    <r>
      <rPr>
        <sz val="10"/>
        <color rgb="FF000000"/>
        <rFont val="Calibri"/>
        <family val="2"/>
        <charset val="1"/>
      </rPr>
      <t xml:space="preserve">, </t>
    </r>
    <r>
      <rPr>
        <i/>
        <sz val="10"/>
        <color rgb="FF000000"/>
        <rFont val="Calibri"/>
        <family val="2"/>
        <charset val="1"/>
      </rPr>
      <t>MBA</t>
    </r>
    <r>
      <rPr>
        <sz val="10"/>
        <color rgb="FF000000"/>
        <rFont val="Calibri"/>
        <family val="2"/>
        <charset val="1"/>
      </rPr>
      <t>, aperfeiçoamento ou semelhante (0,1 pt)</t>
    </r>
  </si>
  <si>
    <r>
      <rPr>
        <sz val="10"/>
        <color rgb="FF000000"/>
        <rFont val="Calibri"/>
        <family val="2"/>
        <charset val="1"/>
      </rPr>
      <t>Banca de pós-graduação</t>
    </r>
    <r>
      <rPr>
        <i/>
        <sz val="10"/>
        <color rgb="FF000000"/>
        <rFont val="Calibri"/>
        <family val="2"/>
        <charset val="1"/>
      </rPr>
      <t xml:space="preserve"> stricto sensu</t>
    </r>
    <r>
      <rPr>
        <sz val="10"/>
        <color rgb="FF000000"/>
        <rFont val="Calibri"/>
        <family val="2"/>
        <charset val="1"/>
      </rPr>
      <t xml:space="preserve"> ou concurso público (0,2 pt)</t>
    </r>
  </si>
  <si>
    <t>Soma 2.2.</t>
  </si>
  <si>
    <t>Ajuste Limite 2.2.</t>
  </si>
  <si>
    <r>
      <rPr>
        <sz val="10"/>
        <color rgb="FF000000"/>
        <rFont val="Calibri"/>
        <family val="2"/>
        <charset val="1"/>
      </rPr>
      <t>2.3.Orientações concluídas de alunos de graduação e de pós-graduação</t>
    </r>
    <r>
      <rPr>
        <i/>
        <sz val="10"/>
        <color rgb="FF000000"/>
        <rFont val="Calibri"/>
        <family val="2"/>
        <charset val="1"/>
      </rPr>
      <t xml:space="preserve"> lato sensu </t>
    </r>
    <r>
      <rPr>
        <sz val="10"/>
        <color rgb="FF000000"/>
        <rFont val="Calibri"/>
        <family val="2"/>
        <charset val="1"/>
      </rPr>
      <t>e orientações de bolsistas de iniciação científica e  aperfeiçoamento, monitorias, docência orientada. (Limite 0,25 pts)</t>
    </r>
  </si>
  <si>
    <t>Orientação de aluno de graduação concluída (0,025 pontos por
aluno concluído) (Limite 0,25 pts)</t>
  </si>
  <si>
    <t xml:space="preserve">Ajuste Limite </t>
  </si>
  <si>
    <t>Orientação de aluno de pós-graduação concluída – especialização
(0,025 pontos por aluno concluído) (Limite 0,25 pts)</t>
  </si>
  <si>
    <t>Orientação de bolsista de iniciação científica/tecnológica concluída (0,025 pontos por aluno concluído) (Limite 0,25 pts)</t>
  </si>
  <si>
    <t>Orientação de monitoria concluída ou supervisão de estágio (0,01 pontos por aluno concluído) (Limite 0,1 pts)</t>
  </si>
  <si>
    <t>Soma 2.3.</t>
  </si>
  <si>
    <t>Ajuste Limite 2.3.</t>
  </si>
  <si>
    <t>2.4.Orientações concluídas de alunos de pós-graduação- stricto sensu (Limite 0,5pts)</t>
  </si>
  <si>
    <t>Orientação de aluno de pós-graduação concluída – mestrado (0,1 pontos por aluno concluído) (Limite 0,4 pts)</t>
  </si>
  <si>
    <t>Orientação de aluno de pós-graduação concluída – doutorado (0,25 pontos por aluno concluído) (Limite 0,4 pts)</t>
  </si>
  <si>
    <t>Soma 2.4.</t>
  </si>
  <si>
    <t>Ajuste Limite 2.4.</t>
  </si>
  <si>
    <t>TOTAL ITEM 2</t>
  </si>
  <si>
    <t>Ajuste Limite Item 2</t>
  </si>
  <si>
    <t>Outras atividades administrativas e/ou profissionais (Limite 1 ponto)</t>
  </si>
  <si>
    <t>3.1. Outras atividades administrativas e/ou profissionais em ambientes universitários (Limite 1,0 pt)</t>
  </si>
  <si>
    <t>Atividades administrativas (0,1 pts semestre) (Limite 1,0 pt)</t>
  </si>
  <si>
    <t>Atividades profissionais (0.05 pts por semestre) (Limite 0,5 pts)</t>
  </si>
  <si>
    <t>Soma 3.1.</t>
  </si>
  <si>
    <t>Ajuste Limite 3.1.</t>
  </si>
  <si>
    <t>3.2. Outras atividades administrativas e/ou profissionais fora do
ambiente universitário(Limite 0,5 pts)</t>
  </si>
  <si>
    <t>Atividades administrativas (0,05pts por semestre) (Limite 0,5 pts)</t>
  </si>
  <si>
    <t>Atividades profissionais (0,05pts por semestre) (Limite 0,5 pts)</t>
  </si>
  <si>
    <t>Soma 3.2.</t>
  </si>
  <si>
    <t>Ajuste Limite 3.2.</t>
  </si>
  <si>
    <t>TOTAL ITEM 3</t>
  </si>
  <si>
    <t>Ajuste Limite item 3</t>
  </si>
  <si>
    <t>Atividades científicas/tecnológicas, literárias, artístico-culturais e de extensão (Limite 4 pontos)</t>
  </si>
  <si>
    <t>4.1. Autoria de obra técnico-científica, artístico-cultural ou divulgada  (livro publicado por editora, filme, disco, software, composição musical, exposição individual, criação de identidade visual, direção ou produção de espetáculo, etc.) (Limite 1 pt)</t>
  </si>
  <si>
    <t>Soma 4.1.</t>
  </si>
  <si>
    <t>Ajuste Limite 4.1.</t>
  </si>
  <si>
    <t>4.2. Participação em atividade coletiva de cunho técnico-científico, artístico-cultural ou desportivo (capítulo de livro publicado por editora, participação em exposição coletiva, faixa de disco/CD, atuação em espetáculo musical ou teatral, filme, vídeo) (Limite 0,5 pts)</t>
  </si>
  <si>
    <t>Soma 4.2.</t>
  </si>
  <si>
    <t>Ajuste Limite 4.2.</t>
  </si>
  <si>
    <t>4.3. Organização de obra técnico-cientifica, artístico-cultural e
desportiva (organização de livro com mais de um autor publicado por
editoracom ISBN, organização de exposição, espetáculo musical,
teatral ou desportivo) (Limite 0,5pts)</t>
  </si>
  <si>
    <t>Organização de obra nacional (5 pts)</t>
  </si>
  <si>
    <t>Ajuste Limite</t>
  </si>
  <si>
    <t>Soma 4.3.</t>
  </si>
  <si>
    <t>Ajuste Limite 4.3.</t>
  </si>
  <si>
    <t>4.4. Tradução de livro publicado por editora com ISBN e corpo editorial, versão de filme, disco e outras mídias (Limite 0,4 pontos)</t>
  </si>
  <si>
    <t>Soma 4.4.</t>
  </si>
  <si>
    <t>Ajuste Limite 4.4.</t>
  </si>
  <si>
    <t>4.5. Produção artístico-cultural do candidato como autor, diretor cinematográfico ou teatral, ou criação musical que tenha alcançado exposição pública. (Limite 0,4 pts)</t>
  </si>
  <si>
    <t>Soma 4.5.</t>
  </si>
  <si>
    <t>Ajuste Limite 4.5.</t>
  </si>
  <si>
    <t>4.6. Artigo técnico-científico, artístico-cultural ou similares,
publicados (Limite 3 pontos)</t>
  </si>
  <si>
    <t>4.6.1. Como primeiro autor (Limite 3 pontos)</t>
  </si>
  <si>
    <t>Soma 4.6.1</t>
  </si>
  <si>
    <t>Ajuste Limite 4.6.1</t>
  </si>
  <si>
    <t>4.6.2. Como coautor (Limite 3 pontos)</t>
  </si>
  <si>
    <t>Soma 4.6.2</t>
  </si>
  <si>
    <t>Ajuste Limite 4.6.2</t>
  </si>
  <si>
    <t>4.7. Trabalho completo publicado em anais de congresso nacional/internacional  (Limite 0,25 pts)</t>
  </si>
  <si>
    <t>Soma 4.7.</t>
  </si>
  <si>
    <t>Ajuste Limite 4.7.</t>
  </si>
  <si>
    <t>4.8. Palestrante, painelista ou debatedor em congresso, simpósio ou seminário (limite 0,25 pontos)</t>
  </si>
  <si>
    <t>Soma 4.8.</t>
  </si>
  <si>
    <t>Ajuste Limite 4.8.</t>
  </si>
  <si>
    <t>4.9. Invento ou protótipo desenvolvido e registrado (Limite 2 pontos)</t>
  </si>
  <si>
    <t>Soma 4.9.</t>
  </si>
  <si>
    <t>Ajuste Limite 4.9.</t>
  </si>
  <si>
    <t>4.10. Participação em atividade de extensão, mediante comprovação emitida por órgão competente responsável por atividades de extensão. (Limite 1,5 pts)</t>
  </si>
  <si>
    <t>Soma 4.10.</t>
  </si>
  <si>
    <t>Ajuste Limite 4.10.</t>
  </si>
  <si>
    <t>4.11. Ministração de curso de extensão (Limite 0,5 pontos)</t>
  </si>
  <si>
    <t>Ajuste Limite 4.11.</t>
  </si>
  <si>
    <t>4.12.Coordenação de projetos de extensão ou evento (Limite 0,5 pts)</t>
  </si>
  <si>
    <t>Ajuste Limite 4.12.</t>
  </si>
  <si>
    <t>4.13. Premiação ou distinções decorrente de atividades técnicas, científicas ou artísticas (Limite 0,5 pontos)</t>
  </si>
  <si>
    <t>Soma 4.13.</t>
  </si>
  <si>
    <t>Ajuste Limite 4.13.</t>
  </si>
  <si>
    <t>4.14 Atividades de cooperação interinstitucional (Limite 0,5 pontos)</t>
  </si>
  <si>
    <t>Ajuste Limite 4.14.</t>
  </si>
  <si>
    <t>4.15. Trabalhos de consultoria ou assessoria (Limite 0,3 pontos)</t>
  </si>
  <si>
    <t>Ajuste Limite 4.15.</t>
  </si>
  <si>
    <t>4.16. Estágios e aperfeiçoamentos (Limite 0,5 pontos)</t>
  </si>
  <si>
    <t>Soma 4.16.</t>
  </si>
  <si>
    <t>Ajuste Limite 4.16.</t>
  </si>
  <si>
    <t>4.17. Demais qualificações (Limite 0,3 pontos)</t>
  </si>
  <si>
    <t>Língua estrangeira: certificado de conclusão ou atestado de proficiência(0,1 ponto por língua)</t>
  </si>
  <si>
    <t>Ajuste Limite 4.17.</t>
  </si>
  <si>
    <t>TOTAL ÍTEM 4</t>
  </si>
  <si>
    <t>Ajuste Limite item 4</t>
  </si>
  <si>
    <t xml:space="preserve">Total Item 1 - Títulos Acadêmicos </t>
  </si>
  <si>
    <t xml:space="preserve">Total Item 2 - Atividades de ensino </t>
  </si>
  <si>
    <t xml:space="preserve">Total Item 3 - Atividades Administrativas/profissionais </t>
  </si>
  <si>
    <t xml:space="preserve">Total Item 4 - Produção científica/tecnológica </t>
  </si>
  <si>
    <t>Nota Final</t>
  </si>
  <si>
    <t>CÁLCULO NOTA FINAL CONSIDERANDO OS CRITÉRIOS COMPENSATÓRIOS</t>
  </si>
  <si>
    <t>1 - Para candidatas de Ampla Concorrência- AC</t>
  </si>
  <si>
    <t>1.1 Candidata AC gerou filho nos últimos 6 anos?</t>
  </si>
  <si>
    <t>NÃO</t>
  </si>
  <si>
    <t>Nota inicial</t>
  </si>
  <si>
    <t>Aplicação do critério 1,30</t>
  </si>
  <si>
    <t>Nota</t>
  </si>
  <si>
    <t>Atividades Administrativas/Profissionais (Limite 1 ponto)</t>
  </si>
  <si>
    <t>Produção Científica/ Tecnológica (Limite 4 pontos)</t>
  </si>
  <si>
    <t>1.2  Candidata AC adotou filho nos últimos 6 anos?</t>
  </si>
  <si>
    <t>Aplicação do critério 1,20</t>
  </si>
  <si>
    <t>2 - Para candidatos(as) de Ações Afirmativas - CR e/ou PCD</t>
  </si>
  <si>
    <r>
      <rPr>
        <b/>
        <sz val="10"/>
        <color rgb="FF000000"/>
        <rFont val="Calibri"/>
        <family val="2"/>
        <charset val="1"/>
      </rPr>
      <t xml:space="preserve">2.1 Candidato(a) é CR ou PCD?                                                  </t>
    </r>
    <r>
      <rPr>
        <sz val="10"/>
        <color rgb="FF000000"/>
        <rFont val="Calibri"/>
        <family val="2"/>
        <charset val="1"/>
      </rPr>
      <t>E não gerou nem adotou filho nos últimos 6 anos.</t>
    </r>
  </si>
  <si>
    <t>2.2 Candidata é CR ou PCD e gerou filho nos últimos 6 anos?</t>
  </si>
  <si>
    <t>Aplicação do critério 1,56 (1,30 + 20%)</t>
  </si>
  <si>
    <t>2.3 Candidata é CR ou PCD e adotou filho nos últimos 6 anos?</t>
  </si>
  <si>
    <t>Aplicação do critério 1,44 (1,20 + 20%)</t>
  </si>
  <si>
    <t>Número e data de matrícula</t>
  </si>
  <si>
    <t xml:space="preserve">Linha de pesquisa </t>
  </si>
  <si>
    <t>Link do currículo lattes</t>
  </si>
  <si>
    <r>
      <t>ORIENTAÇÕES - Considerar os títulos constantes no currículo</t>
    </r>
    <r>
      <rPr>
        <b/>
        <i/>
        <sz val="10"/>
        <color rgb="FF000000"/>
        <rFont val="Calibri"/>
        <family val="2"/>
        <charset val="1"/>
      </rPr>
      <t xml:space="preserve"> lattes </t>
    </r>
    <r>
      <rPr>
        <b/>
        <sz val="10"/>
        <color rgb="FF000000"/>
        <rFont val="Calibri"/>
        <family val="2"/>
        <charset val="1"/>
      </rPr>
      <t xml:space="preserve">enviado em arquivo pdf para a comissão de bolsas no ato da inscrição. O currículo não deve ser atualizado na plataforma lattes no período entre a inscrição e o resultado da seleção de bolsas. </t>
    </r>
  </si>
  <si>
    <t>Números de semestres de atividades docentes (0,3 pts/semestre, se for na área de ensino de ciências, 0,15, pts por semestre, se for fora da área)</t>
  </si>
  <si>
    <t>Deverão ser preenchidos somente os campos editáveis da tabela com a quantidade da produção. Só serão pontuados itens corretamente inseridos pelo candidato.</t>
  </si>
  <si>
    <t>Orientação de aluno de aperfeiçoamento. PIBID ou extensão concluída (0,01 pontos por aluno concluído) (Limite 0,1 pts)</t>
  </si>
  <si>
    <t>Orientação de docência orientada concluída (0,01 pontos por aluno concluído) (Limite 0,1 pts)</t>
  </si>
  <si>
    <t>Livro editado por editora internacional com ISBN e corpo
editorial(0,25 pts por livro se for na área do ensino, 0,125 se for em outra área) (Limite 1pt)</t>
  </si>
  <si>
    <t>Livro editado por editora nacional com ISBN e corpo editorial(0,2 pts por obra se for na área do ensino, 0,1 se for em outra área) (Limite 1pt)</t>
  </si>
  <si>
    <t>Demais produções (0,05 pts se for na área do ensino, 0,025 se for em outra área) (Limite 0,5 pts)</t>
  </si>
  <si>
    <t>Capitulo de livro editado por editora internacional com ISBN e corpo editorial(0,2 pts por livro se for na área do ensino, 0,1 se for em outra área) (Limite 0,5 pts)</t>
  </si>
  <si>
    <t>Capitulo de livro editado por editora nacional com ISBN e corpo editorial(0,15 pts por livro se for na área do ensino, 0,075 se for em outra área) (Limite 0,5 pts)</t>
  </si>
  <si>
    <t>Demais produções relacionadas (0,05 pts se for na área do ensino, 0,025 se for em outra área) ( Limite 0,2pts)</t>
  </si>
  <si>
    <t>Organização de obra internacional (0,2 pts se for na área do ensino, 0,1 se for em outra área) ( Limite 0,5pts)</t>
  </si>
  <si>
    <t>Organização de obra nacional (0,1 pts se for na área do ensino, 0,05, se for em outra área) ( Limite 0,4pts)</t>
  </si>
  <si>
    <t>Membro de corpo editorial (0,05 pts se for na área do ensino, 0,025 se for em outra área) ( Limite 0,2pts)</t>
  </si>
  <si>
    <t>Demais produções relacionadas (0,02 pts se for na área do ensino, 0,01 se for em outra área) ( Limite 0,1pts)</t>
  </si>
  <si>
    <t>Obra completa em editora internacional (0,1 pts se for na área do ensino, 0,05 se for em outra área) ( Limite 0,4pts)</t>
  </si>
  <si>
    <t>Obra comprovada (0,1 pts se for na área do ensino, 0,05 se for em outra área) ( Limite 0,4pts)</t>
  </si>
  <si>
    <t>Obra completa em editora nacional(0,05 pts se for na área do ensino, 0,025 se for em outra área) ( Limite 0,2pts)</t>
  </si>
  <si>
    <t>Exposição (0,1 pts se for na área do ensino, 0,05 se for em outra área) (Limite 0,4 pts)</t>
  </si>
  <si>
    <t>Periódico no quartil superior da classificação Qualis:(0,3 pts se for na área do ensino, 0,15 se for em outra área)</t>
  </si>
  <si>
    <t>Periódico no quartil 2 da classificação Qualis: (0,2 pts se for na área do ensino, 0,1 se for em outra área)</t>
  </si>
  <si>
    <t>Periódico no quartil 3 da classificação Qualis: (0,15 pts se for na área do ensino, 0,075 se for em outra área)</t>
  </si>
  <si>
    <t>Periódico no quartil inferior da classificação Qualis: (0,1 pts se for na área do ensino, 0,05 se for em outra área)</t>
  </si>
  <si>
    <t>Periódico no quartil superior da classificação Qualis:(0,2pts se for na área do ensino, 0,1 se for em outra área)</t>
  </si>
  <si>
    <t>Periódico no quartil 2 da classificação Qualis: (0,15pts se for na área do ensino, 0,075 se for em outra área)</t>
  </si>
  <si>
    <t>Periódico no quartil 3 da classificação Qualis: (0,10pts se for na área do ensino, 0,05 se for em outra área)</t>
  </si>
  <si>
    <t>Periódico no quartil inferior da classificação Qualis: (0,08pts se for na área do ensino, 0,04 se for em outra área)</t>
  </si>
  <si>
    <t>Publicações internacionais (0,05 pts se for na área do ensino, 0,025 se for em outra área) (Limite 0,25 pts)</t>
  </si>
  <si>
    <t>Publicações nacionais (0,025 pts se for na área do ensino, 0,0125 se for em outra área) (Limite 0,25 pts)</t>
  </si>
  <si>
    <t>Evento Internacional (0,05 pts se for na área do ensino, 0,025 se for em outra área) (Limite 0,25 pts)</t>
  </si>
  <si>
    <t>Evento nacional (0,025 pts se for na área do ensino, 0,0125 se for
em outra área) (Limite 0,25 pts)</t>
  </si>
  <si>
    <t>Criação/patente/registro de software concedida ou com comprovação de licenciamento ou transferência para setor produtivo no Brasil ou no exterior (0,3 pts se for na área do ensino, 0,15 se for em outra área) (Limite 2 pts)</t>
  </si>
  <si>
    <t>Desenvolvimento tecnológico de produtos, insumos ou processos na área com comprovação e sem registro (0,05 pts se for na área do ensino, 0,025 se for em outra área) (Limite 0,5 pts).</t>
  </si>
  <si>
    <t>Pedido de registro comprovado de patente ou software com código INPI (0,1 pts por registro se for na área do ensino, 0,05 se for em outra área) (Limite 1 pt)</t>
  </si>
  <si>
    <t>Atuação como colaborador (0,05 pts a cada 20 horas se for na área do ensino, 0,025, se for em outra área) (Limite 0,5 pontos)</t>
  </si>
  <si>
    <t>Atuação como coordenador (0,1 pts a cada 20 horas se for na área do ensino, 0,05, se for em outra área) (Limite 1,5 pontos)</t>
  </si>
  <si>
    <t xml:space="preserve">0,1 pontos por curso de 4 horas ou mais na área do ensino, 0,05, se for fora da área </t>
  </si>
  <si>
    <t>0,1 pontos por projeto coordenado na área do ensino, 0,05, se for fora da área</t>
  </si>
  <si>
    <t>Prêmios e distinções regionais ou locais (0,05pts se for na área do ensino, 0,025 se for em outra área) (Limite 0,5 pts).</t>
  </si>
  <si>
    <t>Prêmios e distinções internacionais (0,1 pts se for na área do ensino, 0,05 se for em outra área) (Limite 0,5 pts).</t>
  </si>
  <si>
    <t>Prêmios e distinções nacionais (0,08 pts se for na área do ensino, 0,04 se for em outra área) (Limite 0,5 pts).</t>
  </si>
  <si>
    <t>0,1 pts por semestre em cooperação Interinstitucional comprovada (estágio sanduíche, missão técnica) na área do ensino, 0,05, se for fora da área.</t>
  </si>
  <si>
    <t>0,05 pontos por trabalho na área do ensino, 0,025, se for fora da área</t>
  </si>
  <si>
    <t>Pós-doutorado (0,5 pts se for na área do ensino, 0,25 se for em
outra área)</t>
  </si>
  <si>
    <t>Livre docência (0,5 pts se for na área do ensino, 0,25 se for em
outra área)</t>
  </si>
  <si>
    <t>Aperfeiçoamentos e estágios (0,025 pts por semestre se for na área do ensino, 0,01 por semestre se for em outra área)</t>
  </si>
  <si>
    <t>Outras atividades como monitoria, iniciação científica, PET ou similares (0,05 pts por semestre se for na área do ensino, 0,025 por semestre, se for em outra área)</t>
  </si>
  <si>
    <t>CRITÉRIOS PARA AVALIAÇÃO DE TÍTULOS PARA SELEÇÃO DE BOLSAS - PPGCi-UFPEL</t>
  </si>
  <si>
    <t>Titulação acadêmica comprovada, abrangida pela área do PPGECI</t>
  </si>
  <si>
    <t>Titulação acadêmica comprovada, não abrangida pela área do PPGECI</t>
  </si>
  <si>
    <t>Produção abrangida pela área  informada do PPGECI E com menos de 10 anos (100%)</t>
  </si>
  <si>
    <t>Produção não abrangida pela área do PPGECI  OU com mais de 10 anos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</si>
</sst>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charset val="1"/>
    </font>
    <font>
      <sz val="10"/>
      <color rgb="FF000000"/>
      <name val="Calibri"/>
      <family val="2"/>
      <charset val="1"/>
    </font>
    <font>
      <b/>
      <sz val="10"/>
      <color rgb="FF000000"/>
      <name val="Calibri"/>
      <family val="2"/>
      <charset val="1"/>
    </font>
    <font>
      <b/>
      <sz val="12"/>
      <color rgb="FF000000"/>
      <name val="Calibri"/>
      <family val="2"/>
      <charset val="1"/>
    </font>
    <font>
      <b/>
      <i/>
      <sz val="10"/>
      <color rgb="FF000000"/>
      <name val="Calibri"/>
      <family val="2"/>
      <charset val="1"/>
    </font>
    <font>
      <b/>
      <sz val="10"/>
      <name val="Calibri"/>
      <family val="2"/>
      <charset val="1"/>
    </font>
    <font>
      <b/>
      <sz val="10"/>
      <color rgb="FFFFFFFF"/>
      <name val="Calibri"/>
      <family val="2"/>
      <charset val="1"/>
    </font>
    <font>
      <b/>
      <sz val="10"/>
      <color rgb="FFFF0000"/>
      <name val="Calibri"/>
      <family val="2"/>
      <charset val="1"/>
    </font>
    <font>
      <sz val="10"/>
      <name val="Calibri"/>
      <family val="2"/>
      <charset val="1"/>
    </font>
    <font>
      <i/>
      <sz val="10"/>
      <color rgb="FF000000"/>
      <name val="Calibri"/>
      <family val="2"/>
      <charset val="1"/>
    </font>
    <font>
      <b/>
      <sz val="11"/>
      <color rgb="FFFFFFFF"/>
      <name val="Calibri"/>
      <family val="2"/>
      <charset val="1"/>
    </font>
    <font>
      <b/>
      <sz val="11"/>
      <color rgb="FF000000"/>
      <name val="Calibri"/>
      <family val="2"/>
      <charset val="1"/>
    </font>
  </fonts>
  <fills count="13">
    <fill>
      <patternFill patternType="none"/>
    </fill>
    <fill>
      <patternFill patternType="gray125"/>
    </fill>
    <fill>
      <patternFill patternType="solid">
        <fgColor rgb="FFFFFFFF"/>
        <bgColor rgb="FFFFFFCC"/>
      </patternFill>
    </fill>
    <fill>
      <patternFill patternType="solid">
        <fgColor rgb="FFC0C0C0"/>
        <bgColor rgb="FFD9D9D9"/>
      </patternFill>
    </fill>
    <fill>
      <patternFill patternType="solid">
        <fgColor rgb="FF8EB4E3"/>
        <bgColor rgb="FF9999FF"/>
      </patternFill>
    </fill>
    <fill>
      <patternFill patternType="solid">
        <fgColor rgb="FF808080"/>
        <bgColor rgb="FF767171"/>
      </patternFill>
    </fill>
    <fill>
      <patternFill patternType="solid">
        <fgColor rgb="FFFFFF99"/>
        <bgColor rgb="FFFFFFCC"/>
      </patternFill>
    </fill>
    <fill>
      <patternFill patternType="solid">
        <fgColor rgb="FF000000"/>
        <bgColor rgb="FF003300"/>
      </patternFill>
    </fill>
    <fill>
      <patternFill patternType="solid">
        <fgColor rgb="FF5C4600"/>
        <bgColor rgb="FF3C3C3C"/>
      </patternFill>
    </fill>
    <fill>
      <patternFill patternType="solid">
        <fgColor rgb="FFFFD966"/>
        <bgColor rgb="FFF8CBAD"/>
      </patternFill>
    </fill>
    <fill>
      <patternFill patternType="solid">
        <fgColor rgb="FFF8CBAD"/>
        <bgColor rgb="FFD9D9D9"/>
      </patternFill>
    </fill>
    <fill>
      <patternFill patternType="solid">
        <fgColor rgb="FFD9D9D9"/>
        <bgColor rgb="FFF8CBAD"/>
      </patternFill>
    </fill>
    <fill>
      <patternFill patternType="solid">
        <fgColor rgb="FF767171"/>
        <bgColor rgb="FF808080"/>
      </patternFill>
    </fill>
  </fills>
  <borders count="3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top/>
      <bottom style="medium">
        <color auto="1"/>
      </bottom>
      <diagonal/>
    </border>
    <border>
      <left style="thin">
        <color rgb="FF3C3C3C"/>
      </left>
      <right style="thin">
        <color rgb="FF3C3C3C"/>
      </right>
      <top style="thin">
        <color rgb="FF3C3C3C"/>
      </top>
      <bottom style="thin">
        <color rgb="FF3C3C3C"/>
      </bottom>
      <diagonal/>
    </border>
    <border>
      <left/>
      <right style="medium">
        <color auto="1"/>
      </right>
      <top/>
      <bottom style="medium">
        <color auto="1"/>
      </bottom>
      <diagonal/>
    </border>
    <border>
      <left/>
      <right/>
      <top/>
      <bottom style="medium">
        <color auto="1"/>
      </bottom>
      <diagonal/>
    </border>
    <border>
      <left style="thin">
        <color rgb="FF3C3C3C"/>
      </left>
      <right style="thin">
        <color rgb="FF3C3C3C"/>
      </right>
      <top/>
      <bottom/>
      <diagonal/>
    </border>
    <border>
      <left style="thin">
        <color rgb="FF3C3C3C"/>
      </left>
      <right style="thin">
        <color rgb="FF3C3C3C"/>
      </right>
      <top/>
      <bottom style="thin">
        <color rgb="FF3C3C3C"/>
      </bottom>
      <diagonal/>
    </border>
    <border>
      <left style="thin">
        <color rgb="FF3C3C3C"/>
      </left>
      <right style="thin">
        <color rgb="FF3C3C3C"/>
      </right>
      <top style="thin">
        <color rgb="FF3C3C3C"/>
      </top>
      <bottom/>
      <diagonal/>
    </border>
    <border>
      <left style="thin">
        <color rgb="FF3C3C3C"/>
      </left>
      <right/>
      <top style="thin">
        <color rgb="FF3C3C3C"/>
      </top>
      <bottom/>
      <diagonal/>
    </border>
    <border>
      <left/>
      <right/>
      <top style="thin">
        <color rgb="FF3C3C3C"/>
      </top>
      <bottom/>
      <diagonal/>
    </border>
    <border>
      <left style="thin">
        <color rgb="FF3C3C3C"/>
      </left>
      <right/>
      <top style="thin">
        <color rgb="FF3C3C3C"/>
      </top>
      <bottom style="thin">
        <color rgb="FF3C3C3C"/>
      </bottom>
      <diagonal/>
    </border>
    <border>
      <left style="thin">
        <color auto="1"/>
      </left>
      <right style="thin">
        <color rgb="FF3C3C3C"/>
      </right>
      <top style="thin">
        <color auto="1"/>
      </top>
      <bottom style="thin">
        <color auto="1"/>
      </bottom>
      <diagonal/>
    </border>
    <border>
      <left style="thin">
        <color rgb="FF3C3C3C"/>
      </left>
      <right style="thin">
        <color auto="1"/>
      </right>
      <top style="thin">
        <color auto="1"/>
      </top>
      <bottom style="thin">
        <color auto="1"/>
      </bottom>
      <diagonal/>
    </border>
    <border>
      <left/>
      <right style="thin">
        <color rgb="FF3C3C3C"/>
      </right>
      <top/>
      <bottom style="thin">
        <color rgb="FF3C3C3C"/>
      </bottom>
      <diagonal/>
    </border>
    <border>
      <left style="thin">
        <color rgb="FF3C3C3C"/>
      </left>
      <right style="thin">
        <color rgb="FF3C3C3C"/>
      </right>
      <top style="thin">
        <color auto="1"/>
      </top>
      <bottom style="thin">
        <color rgb="FF3C3C3C"/>
      </bottom>
      <diagonal/>
    </border>
    <border>
      <left/>
      <right style="thin">
        <color rgb="FF3C3C3C"/>
      </right>
      <top style="thin">
        <color rgb="FF3C3C3C"/>
      </top>
      <bottom/>
      <diagonal/>
    </border>
    <border>
      <left/>
      <right style="thin">
        <color rgb="FF3C3C3C"/>
      </right>
      <top style="thin">
        <color rgb="FF3C3C3C"/>
      </top>
      <bottom style="thin">
        <color rgb="FF3C3C3C"/>
      </bottom>
      <diagonal/>
    </border>
    <border>
      <left style="hair">
        <color auto="1"/>
      </left>
      <right style="hair">
        <color auto="1"/>
      </right>
      <top style="hair">
        <color auto="1"/>
      </top>
      <bottom style="hair">
        <color auto="1"/>
      </bottom>
      <diagonal/>
    </border>
    <border>
      <left style="thin">
        <color rgb="FF3C3C3C"/>
      </left>
      <right/>
      <top/>
      <bottom style="thin">
        <color rgb="FF3C3C3C"/>
      </bottom>
      <diagonal/>
    </border>
    <border>
      <left style="thin">
        <color rgb="FF3C3C3C"/>
      </left>
      <right style="thin">
        <color rgb="FF3C3C3C"/>
      </right>
      <top style="thin">
        <color rgb="FF3C3C3C"/>
      </top>
      <bottom style="thin">
        <color auto="1"/>
      </bottom>
      <diagonal/>
    </border>
    <border>
      <left/>
      <right/>
      <top/>
      <bottom style="thin">
        <color rgb="FF3C3C3C"/>
      </bottom>
      <diagonal/>
    </border>
    <border>
      <left/>
      <right/>
      <top style="thin">
        <color rgb="FF3C3C3C"/>
      </top>
      <bottom style="thin">
        <color rgb="FF3C3C3C"/>
      </bottom>
      <diagonal/>
    </border>
    <border>
      <left style="medium">
        <color auto="1"/>
      </left>
      <right style="hair">
        <color auto="1"/>
      </right>
      <top/>
      <bottom style="medium">
        <color auto="1"/>
      </bottom>
      <diagonal/>
    </border>
    <border>
      <left/>
      <right style="thin">
        <color rgb="FF3C3C3C"/>
      </right>
      <top/>
      <bottom/>
      <diagonal/>
    </border>
    <border>
      <left style="thin">
        <color rgb="FF3C3C3C"/>
      </left>
      <right style="medium">
        <color auto="1"/>
      </right>
      <top/>
      <bottom style="thin">
        <color rgb="FF3C3C3C"/>
      </bottom>
      <diagonal/>
    </border>
    <border>
      <left style="thin">
        <color rgb="FF3C3C3C"/>
      </left>
      <right style="medium">
        <color auto="1"/>
      </right>
      <top style="thin">
        <color rgb="FF3C3C3C"/>
      </top>
      <bottom style="thin">
        <color rgb="FF3C3C3C"/>
      </bottom>
      <diagonal/>
    </border>
    <border>
      <left style="thin">
        <color rgb="FF3C3C3C"/>
      </left>
      <right style="thin">
        <color rgb="FF3C3C3C"/>
      </right>
      <top style="thin">
        <color rgb="FF3C3C3C"/>
      </top>
      <bottom style="medium">
        <color auto="1"/>
      </bottom>
      <diagonal/>
    </border>
    <border>
      <left style="thin">
        <color rgb="FF3C3C3C"/>
      </left>
      <right style="medium">
        <color auto="1"/>
      </right>
      <top style="thin">
        <color rgb="FF3C3C3C"/>
      </top>
      <bottom style="medium">
        <color auto="1"/>
      </bottom>
      <diagonal/>
    </border>
    <border>
      <left style="medium">
        <color auto="1"/>
      </left>
      <right style="hair">
        <color auto="1"/>
      </right>
      <top style="medium">
        <color auto="1"/>
      </top>
      <bottom style="medium">
        <color auto="1"/>
      </bottom>
      <diagonal/>
    </border>
    <border>
      <left/>
      <right style="thin">
        <color rgb="FF3C3C3C"/>
      </right>
      <top style="medium">
        <color auto="1"/>
      </top>
      <bottom/>
      <diagonal/>
    </border>
    <border>
      <left style="thin">
        <color rgb="FF3C3C3C"/>
      </left>
      <right style="medium">
        <color auto="1"/>
      </right>
      <top style="medium">
        <color auto="1"/>
      </top>
      <bottom style="thin">
        <color rgb="FF3C3C3C"/>
      </bottom>
      <diagonal/>
    </border>
  </borders>
  <cellStyleXfs count="1">
    <xf numFmtId="0" fontId="0" fillId="0" borderId="0"/>
  </cellStyleXfs>
  <cellXfs count="199">
    <xf numFmtId="0" fontId="0" fillId="0" borderId="0" xfId="0"/>
    <xf numFmtId="0" fontId="1" fillId="2" borderId="0" xfId="0" applyFont="1" applyFill="1"/>
    <xf numFmtId="2" fontId="1" fillId="2" borderId="0" xfId="0" applyNumberFormat="1" applyFont="1" applyFill="1"/>
    <xf numFmtId="0" fontId="2" fillId="2" borderId="0" xfId="0" applyFont="1" applyFill="1"/>
    <xf numFmtId="0" fontId="0" fillId="2" borderId="0" xfId="0" applyFill="1"/>
    <xf numFmtId="0" fontId="1" fillId="2" borderId="0" xfId="0" applyFont="1" applyFill="1" applyAlignment="1">
      <alignment horizontal="right"/>
    </xf>
    <xf numFmtId="0" fontId="2" fillId="2" borderId="11" xfId="0" applyFont="1" applyFill="1" applyBorder="1" applyAlignment="1">
      <alignment horizontal="center" vertical="center"/>
    </xf>
    <xf numFmtId="2" fontId="2" fillId="2" borderId="12" xfId="0"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4" xfId="0" applyFont="1" applyFill="1" applyBorder="1" applyAlignment="1">
      <alignment horizontal="left" vertical="center" wrapText="1"/>
    </xf>
    <xf numFmtId="0" fontId="2" fillId="5" borderId="15" xfId="0" applyFont="1" applyFill="1" applyBorder="1" applyAlignment="1">
      <alignment horizontal="left" vertical="center" wrapText="1"/>
    </xf>
    <xf numFmtId="2" fontId="2" fillId="5" borderId="12" xfId="0" applyNumberFormat="1" applyFont="1" applyFill="1" applyBorder="1" applyAlignment="1">
      <alignment horizontal="center" vertical="center"/>
    </xf>
    <xf numFmtId="0" fontId="2" fillId="5" borderId="11" xfId="0" applyFont="1" applyFill="1" applyBorder="1" applyAlignment="1">
      <alignment horizontal="center" vertical="center"/>
    </xf>
    <xf numFmtId="0" fontId="1" fillId="0" borderId="16" xfId="0" applyFont="1" applyBorder="1" applyAlignment="1">
      <alignment horizontal="center"/>
    </xf>
    <xf numFmtId="2" fontId="1" fillId="0" borderId="17" xfId="0" applyNumberFormat="1" applyFont="1" applyBorder="1" applyAlignment="1">
      <alignment horizontal="center" vertical="center"/>
    </xf>
    <xf numFmtId="2" fontId="5" fillId="0" borderId="19" xfId="0" applyNumberFormat="1" applyFont="1" applyBorder="1" applyAlignment="1">
      <alignment horizontal="center" vertical="center"/>
    </xf>
    <xf numFmtId="2" fontId="1" fillId="0" borderId="19" xfId="0" applyNumberFormat="1" applyFont="1" applyBorder="1" applyAlignment="1">
      <alignment horizontal="center" vertical="center"/>
    </xf>
    <xf numFmtId="0" fontId="1" fillId="3" borderId="20" xfId="0" applyFont="1" applyFill="1" applyBorder="1" applyAlignment="1" applyProtection="1">
      <alignment horizontal="center" vertical="center"/>
      <protection locked="0"/>
    </xf>
    <xf numFmtId="2" fontId="1" fillId="2" borderId="21" xfId="0" applyNumberFormat="1" applyFont="1" applyFill="1" applyBorder="1" applyAlignment="1" applyProtection="1">
      <alignment horizontal="center" vertical="center"/>
      <protection locked="0"/>
    </xf>
    <xf numFmtId="0" fontId="1" fillId="3" borderId="8" xfId="0" applyFont="1" applyFill="1" applyBorder="1" applyAlignment="1" applyProtection="1">
      <alignment horizontal="center" vertical="center"/>
      <protection locked="0"/>
    </xf>
    <xf numFmtId="2" fontId="1" fillId="0" borderId="4" xfId="0" applyNumberFormat="1" applyFont="1" applyBorder="1" applyAlignment="1">
      <alignment horizontal="center" vertical="center"/>
    </xf>
    <xf numFmtId="0" fontId="1" fillId="5" borderId="12" xfId="0" applyFont="1" applyFill="1" applyBorder="1"/>
    <xf numFmtId="2" fontId="1" fillId="5" borderId="11" xfId="0" applyNumberFormat="1" applyFont="1" applyFill="1" applyBorder="1" applyAlignment="1">
      <alignment horizontal="center" vertical="center"/>
    </xf>
    <xf numFmtId="2" fontId="6" fillId="7" borderId="11" xfId="0" applyNumberFormat="1" applyFont="1" applyFill="1" applyBorder="1" applyAlignment="1">
      <alignment horizontal="center" vertical="center"/>
    </xf>
    <xf numFmtId="0" fontId="1" fillId="0" borderId="4" xfId="0" applyFont="1" applyBorder="1" applyAlignment="1">
      <alignment horizontal="right" vertical="center" wrapText="1"/>
    </xf>
    <xf numFmtId="2" fontId="7" fillId="0" borderId="8" xfId="0" applyNumberFormat="1" applyFont="1" applyBorder="1" applyAlignment="1">
      <alignment horizontal="center" vertical="center"/>
    </xf>
    <xf numFmtId="0" fontId="2" fillId="2" borderId="13" xfId="0" applyFont="1" applyFill="1" applyBorder="1" applyAlignment="1">
      <alignment horizontal="center" vertical="center"/>
    </xf>
    <xf numFmtId="0" fontId="2" fillId="2" borderId="21" xfId="0" applyFont="1" applyFill="1" applyBorder="1" applyAlignment="1">
      <alignment horizontal="center" vertical="center" wrapText="1"/>
    </xf>
    <xf numFmtId="2" fontId="2" fillId="2" borderId="8" xfId="0" applyNumberFormat="1"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5" borderId="12" xfId="0" applyFont="1" applyFill="1" applyBorder="1" applyAlignment="1">
      <alignment horizontal="center" vertical="center" wrapText="1"/>
    </xf>
    <xf numFmtId="0" fontId="2" fillId="5" borderId="12" xfId="0" applyFont="1" applyFill="1" applyBorder="1" applyAlignment="1">
      <alignment horizontal="center" vertical="center"/>
    </xf>
    <xf numFmtId="0" fontId="1" fillId="0" borderId="8" xfId="0" applyFont="1" applyBorder="1" applyAlignment="1">
      <alignment horizontal="left" vertical="center" wrapText="1"/>
    </xf>
    <xf numFmtId="2" fontId="1" fillId="0" borderId="8" xfId="0" applyNumberFormat="1" applyFont="1" applyBorder="1" applyAlignment="1">
      <alignment horizontal="center" vertical="center"/>
    </xf>
    <xf numFmtId="0" fontId="8" fillId="3" borderId="8" xfId="0" applyFont="1" applyFill="1" applyBorder="1" applyAlignment="1">
      <alignment horizontal="center" vertical="center"/>
    </xf>
    <xf numFmtId="2" fontId="5" fillId="0" borderId="8"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12" xfId="0" applyNumberFormat="1" applyFont="1" applyBorder="1" applyAlignment="1">
      <alignment horizontal="center" vertical="center"/>
    </xf>
    <xf numFmtId="0" fontId="1" fillId="3" borderId="12" xfId="0" applyFont="1" applyFill="1" applyBorder="1" applyAlignment="1" applyProtection="1">
      <alignment horizontal="center" vertical="center"/>
      <protection locked="0"/>
    </xf>
    <xf numFmtId="2" fontId="5" fillId="0" borderId="12" xfId="0" applyNumberFormat="1" applyFont="1" applyBorder="1" applyAlignment="1">
      <alignment horizontal="center" vertical="center"/>
    </xf>
    <xf numFmtId="0" fontId="1" fillId="0" borderId="8" xfId="0" applyFont="1" applyBorder="1" applyAlignment="1">
      <alignment horizontal="right" vertical="center"/>
    </xf>
    <xf numFmtId="2" fontId="1" fillId="0" borderId="13" xfId="0" applyNumberFormat="1" applyFont="1" applyBorder="1" applyAlignment="1">
      <alignment horizontal="center" vertical="center"/>
    </xf>
    <xf numFmtId="0" fontId="1" fillId="3" borderId="13" xfId="0" applyFont="1" applyFill="1" applyBorder="1" applyAlignment="1" applyProtection="1">
      <alignment horizontal="center" vertical="center"/>
      <protection locked="0"/>
    </xf>
    <xf numFmtId="0" fontId="1" fillId="0" borderId="8" xfId="0" applyFont="1" applyBorder="1" applyAlignment="1">
      <alignment horizontal="right" vertical="center" wrapText="1"/>
    </xf>
    <xf numFmtId="2" fontId="1" fillId="2"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2" fontId="5" fillId="2" borderId="8" xfId="0" applyNumberFormat="1" applyFont="1" applyFill="1" applyBorder="1" applyAlignment="1">
      <alignment horizontal="center" vertical="center"/>
    </xf>
    <xf numFmtId="2" fontId="7" fillId="2" borderId="11" xfId="0" applyNumberFormat="1" applyFont="1" applyFill="1" applyBorder="1" applyAlignment="1">
      <alignment horizontal="center" vertical="center"/>
    </xf>
    <xf numFmtId="2" fontId="7" fillId="2" borderId="23" xfId="0" applyNumberFormat="1" applyFont="1" applyFill="1" applyBorder="1" applyAlignment="1">
      <alignment horizontal="center" vertical="center"/>
    </xf>
    <xf numFmtId="2" fontId="1" fillId="0" borderId="11" xfId="0" applyNumberFormat="1" applyFont="1" applyBorder="1" applyAlignment="1">
      <alignment horizontal="center" vertical="center"/>
    </xf>
    <xf numFmtId="2" fontId="1" fillId="5" borderId="4" xfId="0" applyNumberFormat="1" applyFont="1" applyFill="1" applyBorder="1" applyAlignment="1">
      <alignment horizontal="center" vertical="center"/>
    </xf>
    <xf numFmtId="0" fontId="1" fillId="0" borderId="21" xfId="0" applyFont="1" applyBorder="1" applyAlignment="1">
      <alignment horizontal="right" vertical="center" wrapText="1"/>
    </xf>
    <xf numFmtId="0" fontId="2" fillId="5" borderId="8" xfId="0" applyFont="1" applyFill="1" applyBorder="1" applyAlignment="1">
      <alignment horizontal="center" vertical="center"/>
    </xf>
    <xf numFmtId="0" fontId="1" fillId="5" borderId="24"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27" xfId="0" applyFont="1" applyFill="1" applyBorder="1" applyAlignment="1">
      <alignment horizontal="center" wrapText="1"/>
    </xf>
    <xf numFmtId="2" fontId="1" fillId="5" borderId="8" xfId="0" applyNumberFormat="1" applyFont="1" applyFill="1" applyBorder="1" applyAlignment="1">
      <alignment horizontal="center" vertical="center"/>
    </xf>
    <xf numFmtId="2" fontId="6" fillId="7" borderId="8" xfId="0" applyNumberFormat="1" applyFont="1" applyFill="1" applyBorder="1" applyAlignment="1">
      <alignment horizontal="center" vertical="center"/>
    </xf>
    <xf numFmtId="0" fontId="2" fillId="0" borderId="8" xfId="0" applyFont="1" applyBorder="1" applyAlignment="1">
      <alignment horizontal="center" vertical="center"/>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2" fontId="5" fillId="0" borderId="13" xfId="0" applyNumberFormat="1" applyFont="1" applyBorder="1" applyAlignment="1">
      <alignment horizontal="center" vertical="center"/>
    </xf>
    <xf numFmtId="0" fontId="1" fillId="2" borderId="8" xfId="0" applyFont="1" applyFill="1" applyBorder="1" applyAlignment="1">
      <alignment horizontal="right" vertical="center" wrapText="1"/>
    </xf>
    <xf numFmtId="0" fontId="1" fillId="0" borderId="8" xfId="0" applyFont="1" applyBorder="1"/>
    <xf numFmtId="0" fontId="1" fillId="3" borderId="12" xfId="0" applyFont="1" applyFill="1" applyBorder="1" applyAlignment="1" applyProtection="1">
      <alignment horizontal="center" vertical="center" wrapText="1"/>
      <protection locked="0"/>
    </xf>
    <xf numFmtId="0" fontId="1" fillId="3" borderId="12" xfId="0" applyFont="1" applyFill="1" applyBorder="1" applyAlignment="1">
      <alignment horizontal="center" vertical="center" wrapText="1"/>
    </xf>
    <xf numFmtId="2" fontId="5" fillId="0" borderId="12" xfId="0" applyNumberFormat="1" applyFont="1" applyBorder="1" applyAlignment="1">
      <alignment horizontal="center" vertical="center" wrapText="1"/>
    </xf>
    <xf numFmtId="0" fontId="1" fillId="3" borderId="13" xfId="0" applyFont="1" applyFill="1" applyBorder="1" applyAlignment="1" applyProtection="1">
      <alignment horizontal="center" vertical="center" wrapText="1"/>
      <protection locked="0"/>
    </xf>
    <xf numFmtId="0" fontId="1" fillId="3" borderId="13" xfId="0" applyFont="1" applyFill="1" applyBorder="1" applyAlignment="1">
      <alignment horizontal="center" vertical="center" wrapText="1"/>
    </xf>
    <xf numFmtId="2" fontId="5" fillId="0" borderId="13" xfId="0" applyNumberFormat="1" applyFont="1" applyBorder="1" applyAlignment="1">
      <alignment horizontal="center" vertical="center" wrapText="1"/>
    </xf>
    <xf numFmtId="2" fontId="1" fillId="0" borderId="8" xfId="0" applyNumberFormat="1" applyFont="1" applyBorder="1" applyAlignment="1">
      <alignment horizontal="center" vertical="center" wrapText="1"/>
    </xf>
    <xf numFmtId="2" fontId="7" fillId="0" borderId="8" xfId="0" applyNumberFormat="1" applyFont="1" applyBorder="1" applyAlignment="1">
      <alignment horizontal="center" vertical="center" wrapText="1"/>
    </xf>
    <xf numFmtId="0" fontId="1" fillId="3" borderId="8" xfId="0" applyFont="1" applyFill="1" applyBorder="1" applyAlignment="1" applyProtection="1">
      <alignment horizontal="center" vertical="center" wrapText="1"/>
      <protection locked="0"/>
    </xf>
    <xf numFmtId="0" fontId="1" fillId="3" borderId="8" xfId="0" applyFont="1" applyFill="1" applyBorder="1" applyAlignment="1">
      <alignment horizontal="center" vertical="center" wrapText="1"/>
    </xf>
    <xf numFmtId="2" fontId="5" fillId="0" borderId="8" xfId="0" applyNumberFormat="1" applyFont="1" applyBorder="1" applyAlignment="1">
      <alignment horizontal="center" vertical="center" wrapText="1"/>
    </xf>
    <xf numFmtId="0" fontId="1" fillId="3" borderId="11" xfId="0" applyFont="1" applyFill="1" applyBorder="1" applyAlignment="1" applyProtection="1">
      <alignment horizontal="center" vertical="center" wrapText="1"/>
      <protection locked="0"/>
    </xf>
    <xf numFmtId="0" fontId="1" fillId="3" borderId="11" xfId="0" applyFont="1" applyFill="1" applyBorder="1" applyAlignment="1">
      <alignment horizontal="center" vertical="center" wrapText="1"/>
    </xf>
    <xf numFmtId="2" fontId="5" fillId="0" borderId="11"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2" fontId="1" fillId="2" borderId="4" xfId="0" applyNumberFormat="1" applyFont="1" applyFill="1" applyBorder="1" applyAlignment="1" applyProtection="1">
      <alignment horizontal="center" vertical="center" wrapText="1"/>
      <protection locked="0"/>
    </xf>
    <xf numFmtId="0" fontId="1" fillId="2" borderId="13" xfId="0" applyFont="1" applyFill="1" applyBorder="1" applyAlignment="1">
      <alignment horizontal="right" vertical="center" wrapText="1"/>
    </xf>
    <xf numFmtId="2" fontId="1" fillId="0" borderId="11" xfId="0" applyNumberFormat="1" applyFont="1" applyBorder="1" applyAlignment="1">
      <alignment horizontal="center" vertical="center" wrapText="1"/>
    </xf>
    <xf numFmtId="2" fontId="7" fillId="0" borderId="13" xfId="0" applyNumberFormat="1" applyFont="1" applyBorder="1" applyAlignment="1">
      <alignment horizontal="center" vertical="center" wrapText="1"/>
    </xf>
    <xf numFmtId="0" fontId="1" fillId="3" borderId="4" xfId="0" applyFont="1" applyFill="1" applyBorder="1" applyAlignment="1">
      <alignment horizontal="center" vertical="center" wrapText="1"/>
    </xf>
    <xf numFmtId="2" fontId="5" fillId="0" borderId="4" xfId="0" applyNumberFormat="1" applyFont="1" applyBorder="1" applyAlignment="1">
      <alignment horizontal="center" vertical="center" wrapText="1"/>
    </xf>
    <xf numFmtId="2" fontId="7" fillId="0" borderId="4" xfId="0" applyNumberFormat="1" applyFont="1" applyBorder="1" applyAlignment="1">
      <alignment horizontal="center" vertical="center" wrapText="1"/>
    </xf>
    <xf numFmtId="0" fontId="1" fillId="0" borderId="4" xfId="0" applyFont="1" applyBorder="1" applyAlignment="1">
      <alignment horizontal="left" wrapText="1"/>
    </xf>
    <xf numFmtId="0" fontId="1" fillId="2" borderId="4" xfId="0" applyFont="1" applyFill="1" applyBorder="1" applyAlignment="1">
      <alignment horizontal="right" vertical="center" wrapText="1"/>
    </xf>
    <xf numFmtId="0" fontId="1" fillId="5" borderId="4" xfId="0" applyFont="1" applyFill="1" applyBorder="1"/>
    <xf numFmtId="2" fontId="1" fillId="5" borderId="4" xfId="0" applyNumberFormat="1" applyFont="1" applyFill="1" applyBorder="1"/>
    <xf numFmtId="2" fontId="6" fillId="7" borderId="4" xfId="0" applyNumberFormat="1" applyFont="1" applyFill="1" applyBorder="1" applyAlignment="1">
      <alignment horizontal="center"/>
    </xf>
    <xf numFmtId="0" fontId="1" fillId="0" borderId="4" xfId="0" applyFont="1" applyBorder="1" applyAlignment="1">
      <alignment wrapText="1"/>
    </xf>
    <xf numFmtId="2" fontId="5" fillId="0" borderId="4" xfId="0" applyNumberFormat="1" applyFont="1" applyBorder="1" applyAlignment="1">
      <alignment horizontal="center" vertical="center"/>
    </xf>
    <xf numFmtId="2" fontId="7" fillId="0" borderId="4" xfId="0" applyNumberFormat="1" applyFont="1" applyBorder="1" applyAlignment="1">
      <alignment horizontal="center" vertical="center"/>
    </xf>
    <xf numFmtId="2" fontId="7" fillId="6" borderId="30" xfId="0" applyNumberFormat="1" applyFont="1" applyFill="1" applyBorder="1" applyAlignment="1">
      <alignment horizontal="center"/>
    </xf>
    <xf numFmtId="2" fontId="7" fillId="6" borderId="31" xfId="0" applyNumberFormat="1" applyFont="1" applyFill="1" applyBorder="1" applyAlignment="1">
      <alignment horizontal="center"/>
    </xf>
    <xf numFmtId="0" fontId="1" fillId="2" borderId="10" xfId="0" applyFont="1" applyFill="1" applyBorder="1"/>
    <xf numFmtId="2" fontId="6" fillId="7" borderId="33" xfId="0" applyNumberFormat="1" applyFont="1" applyFill="1" applyBorder="1" applyAlignment="1">
      <alignment horizontal="center"/>
    </xf>
    <xf numFmtId="0" fontId="2" fillId="2" borderId="0" xfId="0" applyFont="1" applyFill="1" applyAlignment="1">
      <alignment horizontal="center"/>
    </xf>
    <xf numFmtId="0" fontId="11" fillId="0" borderId="0" xfId="0" applyFont="1" applyAlignment="1">
      <alignment horizontal="center" vertical="center" wrapText="1"/>
    </xf>
    <xf numFmtId="0" fontId="1" fillId="2" borderId="4" xfId="0" applyFont="1" applyFill="1" applyBorder="1" applyAlignment="1" applyProtection="1">
      <alignment horizontal="center" vertical="center"/>
      <protection locked="0"/>
    </xf>
    <xf numFmtId="0" fontId="1" fillId="2" borderId="0" xfId="0" applyFont="1" applyFill="1" applyProtection="1">
      <protection locked="0"/>
    </xf>
    <xf numFmtId="2" fontId="1" fillId="2" borderId="0" xfId="0" applyNumberFormat="1" applyFont="1" applyFill="1" applyProtection="1">
      <protection locked="0"/>
    </xf>
    <xf numFmtId="0" fontId="2" fillId="2" borderId="0" xfId="0" applyFont="1" applyFill="1" applyProtection="1">
      <protection locked="0"/>
    </xf>
    <xf numFmtId="0" fontId="0" fillId="2" borderId="0" xfId="0" applyFill="1" applyProtection="1">
      <protection locked="0"/>
    </xf>
    <xf numFmtId="0" fontId="1" fillId="2" borderId="4" xfId="0" applyFont="1" applyFill="1" applyBorder="1"/>
    <xf numFmtId="2" fontId="1" fillId="2" borderId="4" xfId="0" applyNumberFormat="1" applyFont="1" applyFill="1" applyBorder="1"/>
    <xf numFmtId="0" fontId="1" fillId="12" borderId="0" xfId="0" applyFont="1" applyFill="1" applyProtection="1">
      <protection locked="0"/>
    </xf>
    <xf numFmtId="0" fontId="1" fillId="12" borderId="0" xfId="0" applyFont="1" applyFill="1"/>
    <xf numFmtId="2" fontId="7" fillId="6" borderId="36" xfId="0" applyNumberFormat="1" applyFont="1" applyFill="1" applyBorder="1" applyAlignment="1">
      <alignment horizontal="center"/>
    </xf>
    <xf numFmtId="0" fontId="1" fillId="0" borderId="34" xfId="0" applyFont="1" applyBorder="1" applyAlignment="1">
      <alignment horizontal="center" vertical="center"/>
    </xf>
    <xf numFmtId="0" fontId="2" fillId="2" borderId="35" xfId="0" applyFont="1" applyFill="1" applyBorder="1" applyAlignment="1">
      <alignment horizontal="right"/>
    </xf>
    <xf numFmtId="2" fontId="1" fillId="0" borderId="0" xfId="0" applyNumberFormat="1" applyFont="1" applyAlignment="1">
      <alignment horizontal="center" vertical="center"/>
    </xf>
    <xf numFmtId="0" fontId="2" fillId="2" borderId="29" xfId="0" applyFont="1" applyFill="1" applyBorder="1" applyAlignment="1">
      <alignment horizontal="right"/>
    </xf>
    <xf numFmtId="0" fontId="6" fillId="7" borderId="32" xfId="0" applyFont="1" applyFill="1" applyBorder="1" applyAlignment="1">
      <alignment horizontal="center"/>
    </xf>
    <xf numFmtId="0" fontId="1" fillId="2" borderId="4" xfId="0" applyFont="1" applyFill="1" applyBorder="1" applyAlignment="1">
      <alignment horizontal="center"/>
    </xf>
    <xf numFmtId="2" fontId="1" fillId="2" borderId="4" xfId="0" applyNumberFormat="1" applyFont="1" applyFill="1" applyBorder="1" applyAlignment="1">
      <alignment horizontal="center"/>
    </xf>
    <xf numFmtId="0" fontId="1" fillId="11" borderId="4" xfId="0" applyFont="1" applyFill="1" applyBorder="1" applyAlignment="1">
      <alignment horizontal="center"/>
    </xf>
    <xf numFmtId="0" fontId="2" fillId="10" borderId="4" xfId="0" applyFont="1" applyFill="1" applyBorder="1" applyAlignment="1">
      <alignment horizontal="center" vertical="center" wrapText="1"/>
    </xf>
    <xf numFmtId="0" fontId="1" fillId="11" borderId="4" xfId="0" applyFont="1" applyFill="1" applyBorder="1" applyAlignment="1" applyProtection="1">
      <alignment horizontal="center"/>
      <protection locked="0"/>
    </xf>
    <xf numFmtId="0" fontId="5" fillId="9" borderId="0" xfId="0" applyFont="1" applyFill="1" applyAlignment="1" applyProtection="1">
      <alignment horizontal="center"/>
      <protection locked="0"/>
    </xf>
    <xf numFmtId="0" fontId="2" fillId="10" borderId="4" xfId="0" applyFont="1" applyFill="1" applyBorder="1" applyAlignment="1">
      <alignment horizontal="center" wrapText="1"/>
    </xf>
    <xf numFmtId="0" fontId="2" fillId="10" borderId="4" xfId="0" applyFont="1" applyFill="1" applyBorder="1" applyAlignment="1">
      <alignment horizontal="center" vertical="center"/>
    </xf>
    <xf numFmtId="0" fontId="10" fillId="8" borderId="1" xfId="0" applyFont="1" applyFill="1" applyBorder="1" applyAlignment="1">
      <alignment horizontal="center" vertical="center" wrapText="1"/>
    </xf>
    <xf numFmtId="0" fontId="1" fillId="5" borderId="4" xfId="0" applyFont="1" applyFill="1" applyBorder="1" applyAlignment="1">
      <alignment horizontal="center"/>
    </xf>
    <xf numFmtId="0" fontId="2" fillId="5" borderId="4" xfId="0" applyFont="1" applyFill="1" applyBorder="1" applyAlignment="1">
      <alignment horizontal="right"/>
    </xf>
    <xf numFmtId="0" fontId="1" fillId="0" borderId="4" xfId="0" applyFont="1" applyBorder="1" applyAlignment="1">
      <alignment horizontal="center" vertical="center" wrapText="1"/>
    </xf>
    <xf numFmtId="0" fontId="1" fillId="0" borderId="4" xfId="0" applyFont="1" applyBorder="1" applyAlignment="1" applyProtection="1">
      <alignment horizontal="right" vertical="center"/>
      <protection locked="0"/>
    </xf>
    <xf numFmtId="0" fontId="1" fillId="0" borderId="28" xfId="0" applyFont="1" applyBorder="1" applyAlignment="1">
      <alignment horizontal="center" vertical="center"/>
    </xf>
    <xf numFmtId="0" fontId="1" fillId="0" borderId="4" xfId="0" applyFont="1" applyBorder="1" applyAlignment="1">
      <alignment horizontal="left" vertical="center" wrapText="1"/>
    </xf>
    <xf numFmtId="0" fontId="1" fillId="2" borderId="4" xfId="0" applyFont="1" applyFill="1" applyBorder="1" applyAlignment="1" applyProtection="1">
      <alignment horizontal="right" vertical="center" wrapText="1"/>
      <protection locked="0"/>
    </xf>
    <xf numFmtId="2" fontId="1" fillId="0" borderId="4" xfId="0" applyNumberFormat="1" applyFont="1" applyBorder="1" applyAlignment="1">
      <alignment horizontal="center" vertical="center" wrapText="1"/>
    </xf>
    <xf numFmtId="0" fontId="1" fillId="3" borderId="4" xfId="0" applyFont="1" applyFill="1" applyBorder="1" applyAlignment="1">
      <alignment horizontal="center" vertical="center" wrapText="1"/>
    </xf>
    <xf numFmtId="2" fontId="1" fillId="2" borderId="4" xfId="0" applyNumberFormat="1" applyFont="1" applyFill="1" applyBorder="1" applyAlignment="1" applyProtection="1">
      <alignment horizontal="center" vertical="center" wrapText="1"/>
      <protection locked="0"/>
    </xf>
    <xf numFmtId="2" fontId="1" fillId="2" borderId="4" xfId="0" applyNumberFormat="1"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lignment horizontal="left" vertical="center" wrapText="1"/>
    </xf>
    <xf numFmtId="0" fontId="1" fillId="0" borderId="24" xfId="0" applyFont="1" applyBorder="1" applyAlignment="1">
      <alignment horizontal="left" vertical="center" wrapText="1"/>
    </xf>
    <xf numFmtId="0" fontId="1" fillId="2" borderId="8" xfId="0" applyFont="1" applyFill="1" applyBorder="1" applyAlignment="1" applyProtection="1">
      <alignment horizontal="right" vertical="center"/>
      <protection locked="0"/>
    </xf>
    <xf numFmtId="0" fontId="1" fillId="0" borderId="14" xfId="0" applyFont="1" applyBorder="1" applyAlignment="1">
      <alignment horizontal="left" vertical="center" wrapText="1"/>
    </xf>
    <xf numFmtId="0" fontId="1" fillId="2" borderId="13" xfId="0" applyFont="1" applyFill="1" applyBorder="1" applyAlignment="1" applyProtection="1">
      <alignment horizontal="right" vertical="center" wrapText="1"/>
      <protection locked="0"/>
    </xf>
    <xf numFmtId="0" fontId="1" fillId="0" borderId="23" xfId="0" applyFont="1" applyBorder="1" applyAlignment="1">
      <alignment horizontal="center" vertical="center" wrapText="1"/>
    </xf>
    <xf numFmtId="0" fontId="1" fillId="0" borderId="8" xfId="0" applyFont="1" applyBorder="1" applyAlignment="1">
      <alignment horizontal="left" vertical="center" wrapText="1"/>
    </xf>
    <xf numFmtId="0" fontId="1" fillId="0" borderId="23" xfId="0" applyFont="1" applyBorder="1" applyAlignment="1">
      <alignment horizontal="left" vertical="center" wrapText="1"/>
    </xf>
    <xf numFmtId="2" fontId="1" fillId="0" borderId="23" xfId="0" applyNumberFormat="1" applyFont="1" applyBorder="1" applyAlignment="1">
      <alignment horizontal="center" vertical="center" wrapText="1"/>
    </xf>
    <xf numFmtId="0" fontId="1" fillId="2" borderId="8" xfId="0" applyFont="1" applyFill="1" applyBorder="1" applyAlignment="1" applyProtection="1">
      <alignment horizontal="right" vertical="center" wrapText="1"/>
      <protection locked="0"/>
    </xf>
    <xf numFmtId="0" fontId="1" fillId="0" borderId="8" xfId="0" applyFont="1" applyBorder="1" applyAlignment="1">
      <alignment horizontal="center" vertical="center" wrapText="1"/>
    </xf>
    <xf numFmtId="0" fontId="1" fillId="0" borderId="12" xfId="0" applyFont="1" applyBorder="1" applyAlignment="1">
      <alignment horizontal="left" vertical="center" wrapText="1"/>
    </xf>
    <xf numFmtId="2" fontId="1" fillId="0" borderId="12" xfId="0" applyNumberFormat="1" applyFont="1" applyBorder="1" applyAlignment="1">
      <alignment horizontal="center" vertical="center" wrapText="1"/>
    </xf>
    <xf numFmtId="0" fontId="1" fillId="0" borderId="13" xfId="0" applyFont="1" applyBorder="1" applyAlignment="1">
      <alignment horizontal="left" vertical="center" wrapText="1"/>
    </xf>
    <xf numFmtId="2" fontId="1" fillId="0" borderId="13" xfId="0" applyNumberFormat="1" applyFont="1" applyBorder="1" applyAlignment="1">
      <alignment horizontal="center" vertical="center" wrapText="1"/>
    </xf>
    <xf numFmtId="2" fontId="1" fillId="0" borderId="8" xfId="0" applyNumberFormat="1" applyFont="1" applyBorder="1" applyAlignment="1">
      <alignment horizontal="center" vertical="center" wrapText="1"/>
    </xf>
    <xf numFmtId="0" fontId="1" fillId="2" borderId="8" xfId="0" applyFont="1" applyFill="1" applyBorder="1" applyAlignment="1">
      <alignment horizontal="center" vertical="center" wrapText="1"/>
    </xf>
    <xf numFmtId="0" fontId="1" fillId="0" borderId="8" xfId="0" applyFont="1" applyBorder="1" applyAlignment="1">
      <alignment horizontal="center" vertical="center"/>
    </xf>
    <xf numFmtId="2" fontId="1" fillId="0" borderId="12" xfId="0" applyNumberFormat="1" applyFont="1" applyBorder="1" applyAlignment="1">
      <alignment horizontal="center" vertical="center"/>
    </xf>
    <xf numFmtId="2" fontId="1" fillId="0" borderId="13" xfId="0" applyNumberFormat="1" applyFont="1" applyBorder="1" applyAlignment="1">
      <alignment horizontal="center" vertical="center"/>
    </xf>
    <xf numFmtId="0" fontId="1" fillId="0" borderId="11" xfId="0" applyFont="1" applyBorder="1" applyAlignment="1">
      <alignment horizontal="center" vertical="center"/>
    </xf>
    <xf numFmtId="0" fontId="8" fillId="2" borderId="8" xfId="0" applyFont="1" applyFill="1" applyBorder="1" applyAlignment="1" applyProtection="1">
      <alignment horizontal="right" vertical="center"/>
      <protection locked="0"/>
    </xf>
    <xf numFmtId="2" fontId="1" fillId="0" borderId="8" xfId="0" applyNumberFormat="1" applyFont="1" applyBorder="1" applyAlignment="1">
      <alignment horizontal="center" vertical="center"/>
    </xf>
    <xf numFmtId="0" fontId="2" fillId="5" borderId="8" xfId="0" applyFont="1" applyFill="1" applyBorder="1" applyAlignment="1" applyProtection="1">
      <alignment horizontal="right" vertical="center"/>
      <protection locked="0"/>
    </xf>
    <xf numFmtId="0" fontId="1" fillId="0" borderId="22" xfId="0" applyFont="1" applyBorder="1" applyAlignment="1" applyProtection="1">
      <alignment horizontal="right" vertical="center"/>
      <protection locked="0"/>
    </xf>
    <xf numFmtId="0" fontId="2" fillId="6" borderId="13" xfId="0" applyFont="1" applyFill="1" applyBorder="1" applyAlignment="1">
      <alignment horizontal="center" vertical="center"/>
    </xf>
    <xf numFmtId="2" fontId="1" fillId="6" borderId="8" xfId="0" applyNumberFormat="1" applyFont="1" applyFill="1" applyBorder="1" applyAlignment="1">
      <alignment horizontal="left" vertical="center" wrapText="1"/>
    </xf>
    <xf numFmtId="0" fontId="2" fillId="0" borderId="13" xfId="0" applyFont="1" applyBorder="1" applyAlignment="1">
      <alignment horizontal="center" vertical="center"/>
    </xf>
    <xf numFmtId="0" fontId="1" fillId="0" borderId="25" xfId="0" applyFont="1" applyBorder="1" applyAlignment="1">
      <alignment horizontal="left" vertical="center" wrapText="1"/>
    </xf>
    <xf numFmtId="0" fontId="1" fillId="0" borderId="21" xfId="0" applyFont="1" applyBorder="1" applyAlignment="1">
      <alignment horizontal="left" vertical="center" wrapText="1"/>
    </xf>
    <xf numFmtId="2" fontId="1" fillId="2" borderId="8" xfId="0" applyNumberFormat="1" applyFont="1" applyFill="1" applyBorder="1" applyAlignment="1">
      <alignment horizontal="center" vertical="center"/>
    </xf>
    <xf numFmtId="0" fontId="1" fillId="3" borderId="8" xfId="0" applyFont="1" applyFill="1" applyBorder="1" applyAlignment="1" applyProtection="1">
      <alignment horizontal="center" vertical="center"/>
      <protection locked="0"/>
    </xf>
    <xf numFmtId="0" fontId="1" fillId="2" borderId="13" xfId="0" applyFont="1" applyFill="1" applyBorder="1" applyAlignment="1" applyProtection="1">
      <alignment horizontal="right" vertical="center"/>
      <protection locked="0"/>
    </xf>
    <xf numFmtId="0" fontId="1" fillId="5" borderId="24" xfId="0" applyFont="1" applyFill="1" applyBorder="1" applyAlignment="1">
      <alignment horizontal="center" wrapText="1"/>
    </xf>
    <xf numFmtId="0" fontId="2" fillId="5" borderId="19" xfId="0" applyFont="1" applyFill="1" applyBorder="1" applyAlignment="1">
      <alignment horizontal="right" vertical="center"/>
    </xf>
    <xf numFmtId="0" fontId="1" fillId="2" borderId="8" xfId="0" applyFont="1" applyFill="1" applyBorder="1" applyAlignment="1">
      <alignment horizontal="left" vertical="center" wrapText="1"/>
    </xf>
    <xf numFmtId="0" fontId="1" fillId="3" borderId="8" xfId="0" applyFont="1" applyFill="1" applyBorder="1" applyAlignment="1">
      <alignment horizontal="center" vertical="center"/>
    </xf>
    <xf numFmtId="0" fontId="1" fillId="3" borderId="13" xfId="0" applyFont="1" applyFill="1" applyBorder="1" applyAlignment="1" applyProtection="1">
      <alignment horizontal="center" vertical="center"/>
      <protection locked="0"/>
    </xf>
    <xf numFmtId="0" fontId="1" fillId="0" borderId="8" xfId="0" applyFont="1" applyBorder="1" applyAlignment="1">
      <alignment horizontal="center"/>
    </xf>
    <xf numFmtId="0" fontId="1" fillId="3" borderId="12" xfId="0" applyFont="1" applyFill="1" applyBorder="1" applyAlignment="1" applyProtection="1">
      <alignment horizontal="center" vertical="center"/>
      <protection locked="0"/>
    </xf>
    <xf numFmtId="0" fontId="1" fillId="0" borderId="13" xfId="0" applyFont="1" applyBorder="1" applyAlignment="1">
      <alignment horizontal="center" vertical="center"/>
    </xf>
    <xf numFmtId="0" fontId="2" fillId="2" borderId="13" xfId="0" applyFont="1" applyFill="1" applyBorder="1" applyAlignment="1">
      <alignment horizontal="left" vertical="center" wrapText="1"/>
    </xf>
    <xf numFmtId="0" fontId="1" fillId="0" borderId="16" xfId="0" applyFont="1" applyBorder="1" applyAlignment="1">
      <alignment horizontal="center"/>
    </xf>
    <xf numFmtId="0" fontId="1" fillId="3" borderId="18" xfId="0" applyFont="1" applyFill="1" applyBorder="1" applyAlignment="1" applyProtection="1">
      <alignment horizontal="center" vertical="center"/>
      <protection locked="0"/>
    </xf>
    <xf numFmtId="0" fontId="1" fillId="3" borderId="22" xfId="0" applyFont="1" applyFill="1" applyBorder="1" applyAlignment="1" applyProtection="1">
      <alignment horizontal="center" vertical="center"/>
      <protection locked="0"/>
    </xf>
    <xf numFmtId="0" fontId="1" fillId="5" borderId="12" xfId="0" applyFont="1" applyFill="1" applyBorder="1" applyAlignment="1">
      <alignment horizontal="center" wrapText="1"/>
    </xf>
    <xf numFmtId="0" fontId="2" fillId="5" borderId="12" xfId="0" applyFont="1" applyFill="1" applyBorder="1" applyAlignment="1">
      <alignment horizontal="right" vertical="center"/>
    </xf>
    <xf numFmtId="0" fontId="1" fillId="2" borderId="6" xfId="0" applyFont="1" applyFill="1" applyBorder="1" applyAlignment="1">
      <alignment horizontal="center" vertical="center"/>
    </xf>
    <xf numFmtId="0" fontId="1" fillId="0" borderId="7" xfId="0" applyFont="1" applyBorder="1" applyAlignment="1">
      <alignment horizontal="center" vertical="center"/>
    </xf>
    <xf numFmtId="0" fontId="2" fillId="4" borderId="8" xfId="0" applyFont="1" applyFill="1" applyBorder="1" applyAlignment="1">
      <alignment horizontal="center" wrapText="1"/>
    </xf>
    <xf numFmtId="0" fontId="1" fillId="0" borderId="9" xfId="0" applyFont="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left" vertical="center" wrapText="1"/>
    </xf>
    <xf numFmtId="0" fontId="2" fillId="5"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right" vertical="center"/>
    </xf>
    <xf numFmtId="0" fontId="1" fillId="2" borderId="5" xfId="0" applyFont="1" applyFill="1" applyBorder="1" applyAlignment="1">
      <alignment horizontal="center"/>
    </xf>
    <xf numFmtId="0" fontId="1" fillId="3" borderId="5" xfId="0" applyFon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8EB4E3"/>
      <rgbColor rgb="FFFF99CC"/>
      <rgbColor rgb="FFCC99FF"/>
      <rgbColor rgb="FFF8CBAD"/>
      <rgbColor rgb="FF3366FF"/>
      <rgbColor rgb="FF33CCCC"/>
      <rgbColor rgb="FF99CC00"/>
      <rgbColor rgb="FFFFD966"/>
      <rgbColor rgb="FFFF9900"/>
      <rgbColor rgb="FFFF6600"/>
      <rgbColor rgb="FF767171"/>
      <rgbColor rgb="FF969696"/>
      <rgbColor rgb="FF003366"/>
      <rgbColor rgb="FF339966"/>
      <rgbColor rgb="FF003300"/>
      <rgbColor rgb="FF3C3C3C"/>
      <rgbColor rgb="FF5C46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3333"/>
  </sheetPr>
  <dimension ref="A1:L230"/>
  <sheetViews>
    <sheetView showGridLines="0" tabSelected="1" zoomScale="90" zoomScaleNormal="90" workbookViewId="0">
      <selection activeCell="K24" sqref="K24"/>
    </sheetView>
  </sheetViews>
  <sheetFormatPr baseColWidth="10" defaultColWidth="8.83203125" defaultRowHeight="15" x14ac:dyDescent="0.2"/>
  <cols>
    <col min="1" max="1" width="5.83203125" style="1" customWidth="1"/>
    <col min="2" max="4" width="9.1640625" style="1" customWidth="1"/>
    <col min="5" max="5" width="14.5" style="1" customWidth="1"/>
    <col min="6" max="6" width="11.83203125" style="1" customWidth="1"/>
    <col min="7" max="7" width="7.5" style="1" customWidth="1"/>
    <col min="8" max="8" width="58.33203125" style="1" customWidth="1"/>
    <col min="9" max="9" width="7.1640625" style="2" customWidth="1"/>
    <col min="10" max="11" width="12.33203125" style="1" customWidth="1"/>
    <col min="12" max="12" width="11.5" style="3" customWidth="1"/>
    <col min="13" max="16384" width="8.83203125" style="4"/>
  </cols>
  <sheetData>
    <row r="1" spans="1:12" ht="24" customHeight="1" x14ac:dyDescent="0.2">
      <c r="A1" s="193" t="s">
        <v>180</v>
      </c>
      <c r="B1" s="193"/>
      <c r="C1" s="193"/>
      <c r="D1" s="193"/>
      <c r="E1" s="193"/>
      <c r="F1" s="193"/>
      <c r="G1" s="193"/>
      <c r="H1" s="193"/>
      <c r="I1" s="193"/>
      <c r="J1" s="193"/>
      <c r="K1" s="193"/>
      <c r="L1" s="193"/>
    </row>
    <row r="2" spans="1:12" ht="12.75" customHeight="1" x14ac:dyDescent="0.2">
      <c r="A2" s="194" t="s">
        <v>0</v>
      </c>
      <c r="B2" s="194"/>
      <c r="C2" s="194"/>
      <c r="D2" s="194"/>
      <c r="E2" s="194"/>
      <c r="F2" s="194"/>
      <c r="G2" s="194"/>
      <c r="H2" s="194"/>
      <c r="I2" s="194"/>
      <c r="J2" s="194"/>
      <c r="K2" s="194"/>
      <c r="L2" s="194"/>
    </row>
    <row r="3" spans="1:12" ht="12.75" customHeight="1" x14ac:dyDescent="0.2">
      <c r="A3" s="194"/>
      <c r="B3" s="194"/>
      <c r="C3" s="194"/>
      <c r="D3" s="194"/>
      <c r="E3" s="194"/>
      <c r="F3" s="194"/>
      <c r="G3" s="194"/>
      <c r="H3" s="194"/>
      <c r="I3" s="194"/>
      <c r="J3" s="194"/>
      <c r="K3" s="194"/>
      <c r="L3" s="194"/>
    </row>
    <row r="4" spans="1:12" x14ac:dyDescent="0.2">
      <c r="A4" s="194"/>
      <c r="B4" s="194"/>
      <c r="C4" s="194"/>
      <c r="D4" s="194"/>
      <c r="E4" s="194"/>
      <c r="F4" s="194"/>
      <c r="G4" s="194"/>
      <c r="H4" s="194"/>
      <c r="I4" s="194"/>
      <c r="J4" s="194"/>
      <c r="K4" s="194"/>
      <c r="L4" s="194"/>
    </row>
    <row r="5" spans="1:12" ht="24" customHeight="1" x14ac:dyDescent="0.2">
      <c r="A5" s="194"/>
      <c r="B5" s="194"/>
      <c r="C5" s="194"/>
      <c r="D5" s="194"/>
      <c r="E5" s="194"/>
      <c r="F5" s="194"/>
      <c r="G5" s="194"/>
      <c r="H5" s="194"/>
      <c r="I5" s="194"/>
      <c r="J5" s="194"/>
      <c r="K5" s="194"/>
      <c r="L5" s="194"/>
    </row>
    <row r="6" spans="1:12" x14ac:dyDescent="0.2">
      <c r="A6" s="195"/>
      <c r="B6" s="195"/>
      <c r="C6" s="195"/>
      <c r="D6" s="195"/>
      <c r="E6" s="195"/>
      <c r="F6" s="195"/>
      <c r="G6" s="195"/>
      <c r="H6" s="195"/>
      <c r="I6" s="195"/>
      <c r="J6" s="195"/>
      <c r="K6" s="195"/>
      <c r="L6" s="195"/>
    </row>
    <row r="7" spans="1:12" x14ac:dyDescent="0.2">
      <c r="A7" s="196" t="s">
        <v>1</v>
      </c>
      <c r="B7" s="196"/>
      <c r="C7" s="196"/>
      <c r="D7" s="118"/>
      <c r="E7" s="118"/>
      <c r="F7" s="118"/>
      <c r="G7" s="118"/>
      <c r="H7" s="5" t="s">
        <v>130</v>
      </c>
      <c r="I7" s="197"/>
      <c r="J7" s="197"/>
      <c r="K7" s="197"/>
      <c r="L7" s="197"/>
    </row>
    <row r="8" spans="1:12" x14ac:dyDescent="0.2">
      <c r="A8" s="196" t="s">
        <v>131</v>
      </c>
      <c r="B8" s="196"/>
      <c r="C8" s="196"/>
      <c r="D8" s="196"/>
      <c r="E8" s="196"/>
      <c r="F8" s="196"/>
      <c r="G8" s="196"/>
      <c r="H8" s="196"/>
      <c r="I8" s="197"/>
      <c r="J8" s="197"/>
      <c r="K8" s="197"/>
      <c r="L8" s="197"/>
    </row>
    <row r="9" spans="1:12" ht="15.75" customHeight="1" x14ac:dyDescent="0.2">
      <c r="A9" s="196" t="s">
        <v>132</v>
      </c>
      <c r="B9" s="196"/>
      <c r="C9" s="196"/>
      <c r="D9" s="196"/>
      <c r="E9" s="196"/>
      <c r="F9" s="196"/>
      <c r="G9" s="196"/>
      <c r="H9" s="196"/>
      <c r="I9" s="198"/>
      <c r="J9" s="198"/>
      <c r="K9" s="198"/>
      <c r="L9" s="198"/>
    </row>
    <row r="10" spans="1:12" x14ac:dyDescent="0.2">
      <c r="A10" s="186"/>
      <c r="B10" s="186"/>
      <c r="C10" s="186"/>
      <c r="D10" s="186"/>
      <c r="E10" s="186"/>
      <c r="F10" s="186"/>
      <c r="G10" s="186"/>
      <c r="H10" s="186"/>
      <c r="I10" s="186"/>
      <c r="J10" s="186"/>
      <c r="K10" s="186"/>
      <c r="L10" s="186"/>
    </row>
    <row r="11" spans="1:12" ht="12.75" customHeight="1" x14ac:dyDescent="0.2">
      <c r="A11" s="187"/>
      <c r="B11" s="187"/>
      <c r="C11" s="187"/>
      <c r="D11" s="188" t="s">
        <v>133</v>
      </c>
      <c r="E11" s="188"/>
      <c r="F11" s="188"/>
      <c r="G11" s="188"/>
      <c r="H11" s="188"/>
      <c r="I11" s="188"/>
      <c r="J11" s="188"/>
      <c r="K11" s="188"/>
      <c r="L11" s="189"/>
    </row>
    <row r="12" spans="1:12" x14ac:dyDescent="0.2">
      <c r="A12" s="187"/>
      <c r="B12" s="187"/>
      <c r="C12" s="187"/>
      <c r="D12" s="188"/>
      <c r="E12" s="188"/>
      <c r="F12" s="188"/>
      <c r="G12" s="188"/>
      <c r="H12" s="188"/>
      <c r="I12" s="188"/>
      <c r="J12" s="188"/>
      <c r="K12" s="188"/>
      <c r="L12" s="189"/>
    </row>
    <row r="13" spans="1:12" x14ac:dyDescent="0.2">
      <c r="A13" s="187"/>
      <c r="B13" s="187"/>
      <c r="C13" s="187"/>
      <c r="D13" s="190" t="s">
        <v>135</v>
      </c>
      <c r="E13" s="190"/>
      <c r="F13" s="190"/>
      <c r="G13" s="190"/>
      <c r="H13" s="190"/>
      <c r="I13" s="190"/>
      <c r="J13" s="190"/>
      <c r="K13" s="190"/>
      <c r="L13" s="189"/>
    </row>
    <row r="14" spans="1:12" ht="94.5" customHeight="1" x14ac:dyDescent="0.2">
      <c r="A14" s="6" t="s">
        <v>2</v>
      </c>
      <c r="B14" s="191" t="s">
        <v>3</v>
      </c>
      <c r="C14" s="191"/>
      <c r="D14" s="191"/>
      <c r="E14" s="191"/>
      <c r="F14" s="191"/>
      <c r="G14" s="191"/>
      <c r="H14" s="191"/>
      <c r="I14" s="7"/>
      <c r="J14" s="8" t="s">
        <v>181</v>
      </c>
      <c r="K14" s="8" t="s">
        <v>182</v>
      </c>
      <c r="L14" s="9" t="s">
        <v>4</v>
      </c>
    </row>
    <row r="15" spans="1:12" x14ac:dyDescent="0.2">
      <c r="A15" s="10"/>
      <c r="B15" s="11"/>
      <c r="C15" s="12"/>
      <c r="D15" s="12"/>
      <c r="E15" s="12"/>
      <c r="F15" s="12"/>
      <c r="G15" s="12"/>
      <c r="H15" s="12"/>
      <c r="I15" s="13"/>
      <c r="J15" s="192"/>
      <c r="K15" s="192"/>
      <c r="L15" s="14"/>
    </row>
    <row r="16" spans="1:12" ht="12.75" customHeight="1" x14ac:dyDescent="0.2">
      <c r="A16" s="164">
        <v>1</v>
      </c>
      <c r="B16" s="165" t="s">
        <v>5</v>
      </c>
      <c r="C16" s="165"/>
      <c r="D16" s="165"/>
      <c r="E16" s="165"/>
      <c r="F16" s="165"/>
      <c r="G16" s="165"/>
      <c r="H16" s="165"/>
      <c r="I16" s="165"/>
      <c r="J16" s="165"/>
      <c r="K16" s="165"/>
      <c r="L16" s="165"/>
    </row>
    <row r="17" spans="1:12" x14ac:dyDescent="0.2">
      <c r="A17" s="164"/>
      <c r="B17" s="165"/>
      <c r="C17" s="165"/>
      <c r="D17" s="165"/>
      <c r="E17" s="165"/>
      <c r="F17" s="165"/>
      <c r="G17" s="165"/>
      <c r="H17" s="165"/>
      <c r="I17" s="165"/>
      <c r="J17" s="165"/>
      <c r="K17" s="165"/>
      <c r="L17" s="165"/>
    </row>
    <row r="18" spans="1:12" ht="12.75" customHeight="1" x14ac:dyDescent="0.2">
      <c r="A18" s="181"/>
      <c r="B18" s="132" t="s">
        <v>6</v>
      </c>
      <c r="C18" s="132"/>
      <c r="D18" s="132"/>
      <c r="E18" s="132"/>
      <c r="F18" s="132"/>
      <c r="G18" s="132"/>
      <c r="H18" s="132"/>
      <c r="I18" s="16"/>
      <c r="J18" s="182">
        <v>0</v>
      </c>
      <c r="K18" s="182">
        <v>0</v>
      </c>
      <c r="L18" s="17">
        <f>(J18*0.1)</f>
        <v>0</v>
      </c>
    </row>
    <row r="19" spans="1:12" ht="12.75" customHeight="1" x14ac:dyDescent="0.2">
      <c r="A19" s="181"/>
      <c r="B19" s="132" t="s">
        <v>7</v>
      </c>
      <c r="C19" s="132"/>
      <c r="D19" s="132"/>
      <c r="E19" s="132"/>
      <c r="F19" s="132"/>
      <c r="G19" s="132"/>
      <c r="H19" s="132"/>
      <c r="I19" s="18"/>
      <c r="J19" s="19">
        <v>0</v>
      </c>
      <c r="K19" s="19">
        <v>0</v>
      </c>
      <c r="L19" s="17">
        <f>(J19*0.2)+(K19*0.1)</f>
        <v>0</v>
      </c>
    </row>
    <row r="20" spans="1:12" ht="12.75" customHeight="1" x14ac:dyDescent="0.2">
      <c r="A20" s="181"/>
      <c r="B20" s="132" t="s">
        <v>8</v>
      </c>
      <c r="C20" s="132"/>
      <c r="D20" s="132"/>
      <c r="E20" s="132"/>
      <c r="F20" s="132"/>
      <c r="G20" s="132"/>
      <c r="H20" s="132"/>
      <c r="I20" s="20"/>
      <c r="J20" s="21">
        <v>0</v>
      </c>
      <c r="K20" s="21">
        <v>0</v>
      </c>
      <c r="L20" s="17">
        <f>(J20*0.3)+(K20*0.15)</f>
        <v>0</v>
      </c>
    </row>
    <row r="21" spans="1:12" ht="12.75" customHeight="1" x14ac:dyDescent="0.2">
      <c r="A21" s="181"/>
      <c r="B21" s="132" t="s">
        <v>9</v>
      </c>
      <c r="C21" s="132"/>
      <c r="D21" s="132"/>
      <c r="E21" s="132"/>
      <c r="F21" s="132"/>
      <c r="G21" s="132"/>
      <c r="H21" s="132"/>
      <c r="I21" s="22"/>
      <c r="J21" s="183">
        <v>0</v>
      </c>
      <c r="K21" s="183">
        <v>0</v>
      </c>
      <c r="L21" s="17">
        <f>(J21*0.5)</f>
        <v>0</v>
      </c>
    </row>
    <row r="22" spans="1:12" ht="12.75" customHeight="1" x14ac:dyDescent="0.2">
      <c r="A22" s="23"/>
      <c r="B22" s="184"/>
      <c r="C22" s="184"/>
      <c r="D22" s="184"/>
      <c r="E22" s="184"/>
      <c r="F22" s="184"/>
      <c r="G22" s="184"/>
      <c r="H22" s="184"/>
      <c r="I22" s="24"/>
      <c r="J22" s="185" t="s">
        <v>10</v>
      </c>
      <c r="K22" s="185"/>
      <c r="L22" s="25">
        <f>SUM(L18:L21)</f>
        <v>0</v>
      </c>
    </row>
    <row r="23" spans="1:12" ht="12.75" customHeight="1" x14ac:dyDescent="0.2">
      <c r="A23" s="15"/>
      <c r="B23" s="129"/>
      <c r="C23" s="129"/>
      <c r="D23" s="129"/>
      <c r="E23" s="129"/>
      <c r="F23" s="129"/>
      <c r="G23" s="129"/>
      <c r="H23" s="26" t="s">
        <v>11</v>
      </c>
      <c r="I23" s="17">
        <f>SUM(L18:L21)</f>
        <v>0</v>
      </c>
      <c r="J23" s="163" t="s">
        <v>12</v>
      </c>
      <c r="K23" s="163"/>
      <c r="L23" s="27">
        <f>IF(I23&gt;=1,1,I23)</f>
        <v>0</v>
      </c>
    </row>
    <row r="24" spans="1:12" ht="83.25" customHeight="1" x14ac:dyDescent="0.2">
      <c r="A24" s="28" t="s">
        <v>2</v>
      </c>
      <c r="B24" s="180" t="s">
        <v>13</v>
      </c>
      <c r="C24" s="180"/>
      <c r="D24" s="180"/>
      <c r="E24" s="180"/>
      <c r="F24" s="180"/>
      <c r="G24" s="180"/>
      <c r="H24" s="29" t="s">
        <v>14</v>
      </c>
      <c r="I24" s="30"/>
      <c r="J24" s="31" t="s">
        <v>183</v>
      </c>
      <c r="K24" s="31" t="s">
        <v>184</v>
      </c>
      <c r="L24" s="32" t="s">
        <v>4</v>
      </c>
    </row>
    <row r="25" spans="1:12" x14ac:dyDescent="0.2">
      <c r="A25" s="10"/>
      <c r="B25" s="11"/>
      <c r="C25" s="12"/>
      <c r="D25" s="12"/>
      <c r="E25" s="12"/>
      <c r="F25" s="12"/>
      <c r="G25" s="12"/>
      <c r="H25" s="12"/>
      <c r="I25" s="13"/>
      <c r="J25" s="33"/>
      <c r="K25" s="33"/>
      <c r="L25" s="34"/>
    </row>
    <row r="26" spans="1:12" ht="12.75" customHeight="1" x14ac:dyDescent="0.2">
      <c r="A26" s="164">
        <v>2</v>
      </c>
      <c r="B26" s="165" t="s">
        <v>15</v>
      </c>
      <c r="C26" s="165"/>
      <c r="D26" s="165"/>
      <c r="E26" s="165"/>
      <c r="F26" s="165"/>
      <c r="G26" s="165"/>
      <c r="H26" s="165"/>
      <c r="I26" s="165"/>
      <c r="J26" s="165"/>
      <c r="K26" s="165"/>
      <c r="L26" s="165"/>
    </row>
    <row r="27" spans="1:12" x14ac:dyDescent="0.2">
      <c r="A27" s="164"/>
      <c r="B27" s="165"/>
      <c r="C27" s="165"/>
      <c r="D27" s="165"/>
      <c r="E27" s="165"/>
      <c r="F27" s="165"/>
      <c r="G27" s="165"/>
      <c r="H27" s="165"/>
      <c r="I27" s="165"/>
      <c r="J27" s="165"/>
      <c r="K27" s="165"/>
      <c r="L27" s="165"/>
    </row>
    <row r="28" spans="1:12" ht="24.75" customHeight="1" x14ac:dyDescent="0.2">
      <c r="A28" s="177"/>
      <c r="B28" s="145" t="s">
        <v>16</v>
      </c>
      <c r="C28" s="145"/>
      <c r="D28" s="145"/>
      <c r="E28" s="145"/>
      <c r="F28" s="145"/>
      <c r="G28" s="145"/>
      <c r="H28" s="145" t="s">
        <v>134</v>
      </c>
      <c r="I28" s="161"/>
      <c r="J28" s="21">
        <v>0</v>
      </c>
      <c r="K28" s="37">
        <v>0</v>
      </c>
      <c r="L28" s="38">
        <f>(J28*0.3)+(K28*0.15)</f>
        <v>0</v>
      </c>
    </row>
    <row r="29" spans="1:12" x14ac:dyDescent="0.2">
      <c r="A29" s="177"/>
      <c r="B29" s="145"/>
      <c r="C29" s="145"/>
      <c r="D29" s="145"/>
      <c r="E29" s="145"/>
      <c r="F29" s="145"/>
      <c r="G29" s="145"/>
      <c r="H29" s="145"/>
      <c r="I29" s="161"/>
      <c r="J29" s="141" t="s">
        <v>17</v>
      </c>
      <c r="K29" s="141"/>
      <c r="L29" s="27">
        <f>IF(L28&gt;=3,3,L28)</f>
        <v>0</v>
      </c>
    </row>
    <row r="30" spans="1:12" ht="18" customHeight="1" x14ac:dyDescent="0.2">
      <c r="A30" s="177"/>
      <c r="B30" s="150" t="s">
        <v>18</v>
      </c>
      <c r="C30" s="150"/>
      <c r="D30" s="150"/>
      <c r="E30" s="150"/>
      <c r="F30" s="150"/>
      <c r="G30" s="150"/>
      <c r="H30" s="39" t="s">
        <v>19</v>
      </c>
      <c r="I30" s="40"/>
      <c r="J30" s="178">
        <v>0</v>
      </c>
      <c r="K30" s="178">
        <v>0</v>
      </c>
      <c r="L30" s="42">
        <f>(J30*0.1)</f>
        <v>0</v>
      </c>
    </row>
    <row r="31" spans="1:12" x14ac:dyDescent="0.2">
      <c r="A31" s="177"/>
      <c r="B31" s="150"/>
      <c r="C31" s="150"/>
      <c r="D31" s="150"/>
      <c r="E31" s="150"/>
      <c r="F31" s="150"/>
      <c r="G31" s="150"/>
      <c r="H31" s="35" t="s">
        <v>20</v>
      </c>
      <c r="I31" s="36"/>
      <c r="J31" s="170">
        <v>0</v>
      </c>
      <c r="K31" s="170">
        <v>0</v>
      </c>
      <c r="L31" s="42">
        <f>(J31*0.1)</f>
        <v>0</v>
      </c>
    </row>
    <row r="32" spans="1:12" ht="18.75" customHeight="1" x14ac:dyDescent="0.2">
      <c r="A32" s="177"/>
      <c r="B32" s="150"/>
      <c r="C32" s="150"/>
      <c r="D32" s="150"/>
      <c r="E32" s="150"/>
      <c r="F32" s="150"/>
      <c r="G32" s="150"/>
      <c r="H32" s="35" t="s">
        <v>21</v>
      </c>
      <c r="I32" s="36"/>
      <c r="J32" s="170">
        <v>0</v>
      </c>
      <c r="K32" s="170">
        <v>0</v>
      </c>
      <c r="L32" s="42">
        <f>(J32*0.2)</f>
        <v>0</v>
      </c>
    </row>
    <row r="33" spans="1:12" ht="17.25" customHeight="1" x14ac:dyDescent="0.2">
      <c r="A33" s="177"/>
      <c r="B33" s="150"/>
      <c r="C33" s="150"/>
      <c r="D33" s="150"/>
      <c r="E33" s="150"/>
      <c r="F33" s="150"/>
      <c r="G33" s="150"/>
      <c r="H33" s="43" t="s">
        <v>22</v>
      </c>
      <c r="I33" s="36">
        <f>SUM(L30:L32)</f>
        <v>0</v>
      </c>
      <c r="J33" s="141" t="s">
        <v>23</v>
      </c>
      <c r="K33" s="141"/>
      <c r="L33" s="27">
        <f>IF(I33&gt;=0.25,0.25,I33)</f>
        <v>0</v>
      </c>
    </row>
    <row r="34" spans="1:12" ht="12.75" customHeight="1" x14ac:dyDescent="0.2">
      <c r="A34" s="179"/>
      <c r="B34" s="145" t="s">
        <v>24</v>
      </c>
      <c r="C34" s="145"/>
      <c r="D34" s="145"/>
      <c r="E34" s="145"/>
      <c r="F34" s="145"/>
      <c r="G34" s="145"/>
      <c r="H34" s="150" t="s">
        <v>25</v>
      </c>
      <c r="I34" s="157"/>
      <c r="J34" s="178">
        <v>0</v>
      </c>
      <c r="K34" s="178">
        <v>0</v>
      </c>
      <c r="L34" s="42">
        <f>(J34*0.025)</f>
        <v>0</v>
      </c>
    </row>
    <row r="35" spans="1:12" x14ac:dyDescent="0.2">
      <c r="A35" s="179"/>
      <c r="B35" s="145"/>
      <c r="C35" s="145"/>
      <c r="D35" s="145"/>
      <c r="E35" s="145"/>
      <c r="F35" s="145"/>
      <c r="G35" s="145"/>
      <c r="H35" s="150"/>
      <c r="I35" s="157"/>
      <c r="J35" s="141" t="s">
        <v>26</v>
      </c>
      <c r="K35" s="141"/>
      <c r="L35" s="27">
        <f>IF(L34&gt;=0.25,0.25,L34)</f>
        <v>0</v>
      </c>
    </row>
    <row r="36" spans="1:12" ht="12.75" customHeight="1" x14ac:dyDescent="0.2">
      <c r="A36" s="179"/>
      <c r="B36" s="145"/>
      <c r="C36" s="145"/>
      <c r="D36" s="145"/>
      <c r="E36" s="145"/>
      <c r="F36" s="145"/>
      <c r="G36" s="145"/>
      <c r="H36" s="145" t="s">
        <v>27</v>
      </c>
      <c r="I36" s="161"/>
      <c r="J36" s="170">
        <v>0</v>
      </c>
      <c r="K36" s="170">
        <v>0</v>
      </c>
      <c r="L36" s="42">
        <f>(J36*0.025)</f>
        <v>0</v>
      </c>
    </row>
    <row r="37" spans="1:12" x14ac:dyDescent="0.2">
      <c r="A37" s="179"/>
      <c r="B37" s="145"/>
      <c r="C37" s="145"/>
      <c r="D37" s="145"/>
      <c r="E37" s="145"/>
      <c r="F37" s="145"/>
      <c r="G37" s="145"/>
      <c r="H37" s="145"/>
      <c r="I37" s="161"/>
      <c r="J37" s="141" t="s">
        <v>26</v>
      </c>
      <c r="K37" s="141"/>
      <c r="L37" s="27">
        <f>IF(L36&gt;=0.25,0.25,L36)</f>
        <v>0</v>
      </c>
    </row>
    <row r="38" spans="1:12" ht="12.75" customHeight="1" x14ac:dyDescent="0.2">
      <c r="A38" s="179"/>
      <c r="B38" s="145"/>
      <c r="C38" s="145"/>
      <c r="D38" s="145"/>
      <c r="E38" s="145"/>
      <c r="F38" s="145"/>
      <c r="G38" s="145"/>
      <c r="H38" s="145" t="s">
        <v>28</v>
      </c>
      <c r="I38" s="161"/>
      <c r="J38" s="170">
        <v>0</v>
      </c>
      <c r="K38" s="170">
        <v>0</v>
      </c>
      <c r="L38" s="42">
        <f>(J38*0.025)</f>
        <v>0</v>
      </c>
    </row>
    <row r="39" spans="1:12" x14ac:dyDescent="0.2">
      <c r="A39" s="179"/>
      <c r="B39" s="145"/>
      <c r="C39" s="145"/>
      <c r="D39" s="145"/>
      <c r="E39" s="145"/>
      <c r="F39" s="145"/>
      <c r="G39" s="145"/>
      <c r="H39" s="145"/>
      <c r="I39" s="161"/>
      <c r="J39" s="141" t="s">
        <v>26</v>
      </c>
      <c r="K39" s="141"/>
      <c r="L39" s="27">
        <f>IF(L38&gt;=0.25,0.25,L38)</f>
        <v>0</v>
      </c>
    </row>
    <row r="40" spans="1:12" ht="12.75" customHeight="1" x14ac:dyDescent="0.2">
      <c r="A40" s="179"/>
      <c r="B40" s="145"/>
      <c r="C40" s="145"/>
      <c r="D40" s="145"/>
      <c r="E40" s="145"/>
      <c r="F40" s="145"/>
      <c r="G40" s="145"/>
      <c r="H40" s="145" t="s">
        <v>136</v>
      </c>
      <c r="I40" s="161"/>
      <c r="J40" s="170">
        <v>0</v>
      </c>
      <c r="K40" s="170">
        <v>0</v>
      </c>
      <c r="L40" s="42">
        <f>(J40*0.01)</f>
        <v>0</v>
      </c>
    </row>
    <row r="41" spans="1:12" x14ac:dyDescent="0.2">
      <c r="A41" s="179"/>
      <c r="B41" s="145"/>
      <c r="C41" s="145"/>
      <c r="D41" s="145"/>
      <c r="E41" s="145"/>
      <c r="F41" s="145"/>
      <c r="G41" s="145"/>
      <c r="H41" s="145"/>
      <c r="I41" s="161"/>
      <c r="J41" s="141" t="s">
        <v>26</v>
      </c>
      <c r="K41" s="141"/>
      <c r="L41" s="27">
        <f>IF(L40&gt;=0.1,0.1,L40)</f>
        <v>0</v>
      </c>
    </row>
    <row r="42" spans="1:12" ht="12.75" customHeight="1" x14ac:dyDescent="0.2">
      <c r="A42" s="179"/>
      <c r="B42" s="145"/>
      <c r="C42" s="145"/>
      <c r="D42" s="145"/>
      <c r="E42" s="145"/>
      <c r="F42" s="145"/>
      <c r="G42" s="145"/>
      <c r="H42" s="145" t="s">
        <v>29</v>
      </c>
      <c r="I42" s="161"/>
      <c r="J42" s="170">
        <v>0</v>
      </c>
      <c r="K42" s="170">
        <v>0</v>
      </c>
      <c r="L42" s="42">
        <f>(J42*0.01)</f>
        <v>0</v>
      </c>
    </row>
    <row r="43" spans="1:12" x14ac:dyDescent="0.2">
      <c r="A43" s="179"/>
      <c r="B43" s="145"/>
      <c r="C43" s="145"/>
      <c r="D43" s="145"/>
      <c r="E43" s="145"/>
      <c r="F43" s="145"/>
      <c r="G43" s="145"/>
      <c r="H43" s="145"/>
      <c r="I43" s="161"/>
      <c r="J43" s="141" t="s">
        <v>26</v>
      </c>
      <c r="K43" s="141"/>
      <c r="L43" s="27">
        <f>IF(L42&gt;=0.1,0.1,L42)</f>
        <v>0</v>
      </c>
    </row>
    <row r="44" spans="1:12" ht="12.75" customHeight="1" x14ac:dyDescent="0.2">
      <c r="A44" s="179"/>
      <c r="B44" s="145"/>
      <c r="C44" s="145"/>
      <c r="D44" s="145"/>
      <c r="E44" s="145"/>
      <c r="F44" s="145"/>
      <c r="G44" s="145"/>
      <c r="H44" s="152" t="s">
        <v>137</v>
      </c>
      <c r="I44" s="158"/>
      <c r="J44" s="176">
        <v>0</v>
      </c>
      <c r="K44" s="176">
        <v>0</v>
      </c>
      <c r="L44" s="42">
        <f>(J44*0.01)</f>
        <v>0</v>
      </c>
    </row>
    <row r="45" spans="1:12" x14ac:dyDescent="0.2">
      <c r="A45" s="179"/>
      <c r="B45" s="145"/>
      <c r="C45" s="145"/>
      <c r="D45" s="145"/>
      <c r="E45" s="145"/>
      <c r="F45" s="145"/>
      <c r="G45" s="145"/>
      <c r="H45" s="152"/>
      <c r="I45" s="158"/>
      <c r="J45" s="141" t="s">
        <v>26</v>
      </c>
      <c r="K45" s="141"/>
      <c r="L45" s="27">
        <f>IF(L44&gt;=0.1,0.1,L44)</f>
        <v>0</v>
      </c>
    </row>
    <row r="46" spans="1:12" s="1" customFormat="1" x14ac:dyDescent="0.2">
      <c r="A46" s="179"/>
      <c r="B46" s="145"/>
      <c r="C46" s="145"/>
      <c r="D46" s="145"/>
      <c r="E46" s="145"/>
      <c r="F46" s="145"/>
      <c r="G46" s="145"/>
      <c r="H46" s="46" t="s">
        <v>30</v>
      </c>
      <c r="I46" s="44">
        <f>SUM(L35,L37,L39,L41,L43,L45)</f>
        <v>0</v>
      </c>
      <c r="J46" s="141" t="s">
        <v>31</v>
      </c>
      <c r="K46" s="141"/>
      <c r="L46" s="27">
        <f>IF(I46&gt;=0.25,0.25,I46)</f>
        <v>0</v>
      </c>
    </row>
    <row r="47" spans="1:12" ht="12.75" customHeight="1" x14ac:dyDescent="0.2">
      <c r="A47" s="166"/>
      <c r="B47" s="152" t="s">
        <v>32</v>
      </c>
      <c r="C47" s="152"/>
      <c r="D47" s="152"/>
      <c r="E47" s="152"/>
      <c r="F47" s="152"/>
      <c r="G47" s="152"/>
      <c r="H47" s="145" t="s">
        <v>33</v>
      </c>
      <c r="I47" s="169"/>
      <c r="J47" s="175">
        <v>0</v>
      </c>
      <c r="K47" s="175"/>
      <c r="L47" s="49">
        <f>(J47*0.1)</f>
        <v>0</v>
      </c>
    </row>
    <row r="48" spans="1:12" x14ac:dyDescent="0.2">
      <c r="A48" s="166"/>
      <c r="B48" s="152"/>
      <c r="C48" s="152"/>
      <c r="D48" s="152"/>
      <c r="E48" s="152"/>
      <c r="F48" s="152"/>
      <c r="G48" s="152"/>
      <c r="H48" s="145"/>
      <c r="I48" s="169"/>
      <c r="J48" s="141" t="s">
        <v>26</v>
      </c>
      <c r="K48" s="141"/>
      <c r="L48" s="50">
        <f>IF(L47&gt;=0.4,0.4,L47)</f>
        <v>0</v>
      </c>
    </row>
    <row r="49" spans="1:12" ht="12.75" customHeight="1" x14ac:dyDescent="0.2">
      <c r="A49" s="166"/>
      <c r="B49" s="152"/>
      <c r="C49" s="152"/>
      <c r="D49" s="152"/>
      <c r="E49" s="152"/>
      <c r="F49" s="152"/>
      <c r="G49" s="152"/>
      <c r="H49" s="145" t="s">
        <v>34</v>
      </c>
      <c r="I49" s="169"/>
      <c r="J49" s="175">
        <v>0</v>
      </c>
      <c r="K49" s="175"/>
      <c r="L49" s="49">
        <f>(J49*0.25)</f>
        <v>0</v>
      </c>
    </row>
    <row r="50" spans="1:12" x14ac:dyDescent="0.2">
      <c r="A50" s="166"/>
      <c r="B50" s="152"/>
      <c r="C50" s="152"/>
      <c r="D50" s="152"/>
      <c r="E50" s="152"/>
      <c r="F50" s="152"/>
      <c r="G50" s="152"/>
      <c r="H50" s="145"/>
      <c r="I50" s="169"/>
      <c r="J50" s="141" t="s">
        <v>26</v>
      </c>
      <c r="K50" s="141"/>
      <c r="L50" s="51">
        <f>IF(L49&gt;=0.4,0.4,L49)</f>
        <v>0</v>
      </c>
    </row>
    <row r="51" spans="1:12" x14ac:dyDescent="0.2">
      <c r="A51" s="166"/>
      <c r="B51" s="152"/>
      <c r="C51" s="152"/>
      <c r="D51" s="152"/>
      <c r="E51" s="152"/>
      <c r="F51" s="152"/>
      <c r="G51" s="152"/>
      <c r="H51" s="46" t="s">
        <v>35</v>
      </c>
      <c r="I51" s="52">
        <f>SUM(L48,L50)</f>
        <v>0</v>
      </c>
      <c r="J51" s="171" t="s">
        <v>36</v>
      </c>
      <c r="K51" s="171"/>
      <c r="L51" s="50">
        <f>IF(I51&gt;=0.5,0.5,I51)</f>
        <v>0</v>
      </c>
    </row>
    <row r="52" spans="1:12" x14ac:dyDescent="0.2">
      <c r="A52" s="23"/>
      <c r="B52" s="172"/>
      <c r="C52" s="172"/>
      <c r="D52" s="172"/>
      <c r="E52" s="172"/>
      <c r="F52" s="172"/>
      <c r="G52" s="172"/>
      <c r="H52" s="172"/>
      <c r="I52" s="53"/>
      <c r="J52" s="173" t="s">
        <v>37</v>
      </c>
      <c r="K52" s="173"/>
      <c r="L52" s="25">
        <f>SUM(L29,L33,L46,L51)</f>
        <v>0</v>
      </c>
    </row>
    <row r="53" spans="1:12" x14ac:dyDescent="0.2">
      <c r="A53" s="15"/>
      <c r="B53" s="129"/>
      <c r="C53" s="129"/>
      <c r="D53" s="129"/>
      <c r="E53" s="129"/>
      <c r="F53" s="129"/>
      <c r="G53" s="129"/>
      <c r="H53" s="26"/>
      <c r="I53" s="17"/>
      <c r="J53" s="163" t="s">
        <v>38</v>
      </c>
      <c r="K53" s="163"/>
      <c r="L53" s="27">
        <f>IF(L52&gt;=4,4,L52)</f>
        <v>0</v>
      </c>
    </row>
    <row r="54" spans="1:12" ht="12.75" customHeight="1" x14ac:dyDescent="0.2">
      <c r="A54" s="164">
        <v>3</v>
      </c>
      <c r="B54" s="165" t="s">
        <v>39</v>
      </c>
      <c r="C54" s="165"/>
      <c r="D54" s="165"/>
      <c r="E54" s="165"/>
      <c r="F54" s="165"/>
      <c r="G54" s="165"/>
      <c r="H54" s="165"/>
      <c r="I54" s="165"/>
      <c r="J54" s="165"/>
      <c r="K54" s="165"/>
      <c r="L54" s="165"/>
    </row>
    <row r="55" spans="1:12" x14ac:dyDescent="0.2">
      <c r="A55" s="164"/>
      <c r="B55" s="165"/>
      <c r="C55" s="165"/>
      <c r="D55" s="165"/>
      <c r="E55" s="165"/>
      <c r="F55" s="165"/>
      <c r="G55" s="165"/>
      <c r="H55" s="165"/>
      <c r="I55" s="165"/>
      <c r="J55" s="165"/>
      <c r="K55" s="165"/>
      <c r="L55" s="165"/>
    </row>
    <row r="56" spans="1:12" ht="12.75" customHeight="1" x14ac:dyDescent="0.2">
      <c r="A56" s="166"/>
      <c r="B56" s="167" t="s">
        <v>40</v>
      </c>
      <c r="C56" s="167"/>
      <c r="D56" s="167"/>
      <c r="E56" s="167"/>
      <c r="F56" s="167"/>
      <c r="G56" s="167"/>
      <c r="H56" s="174" t="s">
        <v>41</v>
      </c>
      <c r="I56" s="169"/>
      <c r="J56" s="170">
        <v>0</v>
      </c>
      <c r="K56" s="170"/>
      <c r="L56" s="49">
        <f>(J56*0.1)</f>
        <v>0</v>
      </c>
    </row>
    <row r="57" spans="1:12" ht="12.75" customHeight="1" x14ac:dyDescent="0.2">
      <c r="A57" s="166"/>
      <c r="B57" s="167"/>
      <c r="C57" s="167"/>
      <c r="D57" s="167"/>
      <c r="E57" s="167"/>
      <c r="F57" s="167"/>
      <c r="G57" s="167"/>
      <c r="H57" s="174"/>
      <c r="I57" s="169"/>
      <c r="J57" s="141" t="s">
        <v>26</v>
      </c>
      <c r="K57" s="141"/>
      <c r="L57" s="51">
        <f>IF(L56&gt;=1,1,L56)</f>
        <v>0</v>
      </c>
    </row>
    <row r="58" spans="1:12" ht="12.75" customHeight="1" x14ac:dyDescent="0.2">
      <c r="A58" s="166"/>
      <c r="B58" s="167"/>
      <c r="C58" s="167"/>
      <c r="D58" s="167"/>
      <c r="E58" s="167"/>
      <c r="F58" s="167"/>
      <c r="G58" s="167"/>
      <c r="H58" s="174" t="s">
        <v>42</v>
      </c>
      <c r="I58" s="169"/>
      <c r="J58" s="170">
        <v>0</v>
      </c>
      <c r="K58" s="170"/>
      <c r="L58" s="49">
        <f>(J58*0.05)</f>
        <v>0</v>
      </c>
    </row>
    <row r="59" spans="1:12" x14ac:dyDescent="0.2">
      <c r="A59" s="166"/>
      <c r="B59" s="167"/>
      <c r="C59" s="167"/>
      <c r="D59" s="167"/>
      <c r="E59" s="167"/>
      <c r="F59" s="167"/>
      <c r="G59" s="167"/>
      <c r="H59" s="174"/>
      <c r="I59" s="169"/>
      <c r="J59" s="141" t="s">
        <v>26</v>
      </c>
      <c r="K59" s="141"/>
      <c r="L59" s="51">
        <f>IF(L58&gt;=0.5,0.5,L58)</f>
        <v>0</v>
      </c>
    </row>
    <row r="60" spans="1:12" x14ac:dyDescent="0.2">
      <c r="A60" s="166"/>
      <c r="B60" s="167"/>
      <c r="C60" s="167"/>
      <c r="D60" s="167"/>
      <c r="E60" s="167"/>
      <c r="F60" s="167"/>
      <c r="G60" s="167"/>
      <c r="H60" s="54" t="s">
        <v>43</v>
      </c>
      <c r="I60" s="47">
        <f>SUM(L57,L59)</f>
        <v>0</v>
      </c>
      <c r="J60" s="171" t="s">
        <v>44</v>
      </c>
      <c r="K60" s="171"/>
      <c r="L60" s="50">
        <f>IF(I60&gt;=1,1,I60)</f>
        <v>0</v>
      </c>
    </row>
    <row r="61" spans="1:12" ht="12.75" customHeight="1" x14ac:dyDescent="0.2">
      <c r="A61" s="166"/>
      <c r="B61" s="167" t="s">
        <v>45</v>
      </c>
      <c r="C61" s="167"/>
      <c r="D61" s="167"/>
      <c r="E61" s="167"/>
      <c r="F61" s="167"/>
      <c r="G61" s="167"/>
      <c r="H61" s="168" t="s">
        <v>46</v>
      </c>
      <c r="I61" s="169"/>
      <c r="J61" s="170">
        <v>0</v>
      </c>
      <c r="K61" s="170"/>
      <c r="L61" s="49">
        <f>(J61*0.05)</f>
        <v>0</v>
      </c>
    </row>
    <row r="62" spans="1:12" ht="12.75" customHeight="1" x14ac:dyDescent="0.2">
      <c r="A62" s="166"/>
      <c r="B62" s="167"/>
      <c r="C62" s="167"/>
      <c r="D62" s="167"/>
      <c r="E62" s="167"/>
      <c r="F62" s="167"/>
      <c r="G62" s="167"/>
      <c r="H62" s="168"/>
      <c r="I62" s="169"/>
      <c r="J62" s="141" t="s">
        <v>26</v>
      </c>
      <c r="K62" s="141"/>
      <c r="L62" s="51">
        <f>IF(L61&gt;=0.5,0.5,L61)</f>
        <v>0</v>
      </c>
    </row>
    <row r="63" spans="1:12" ht="12.75" customHeight="1" x14ac:dyDescent="0.2">
      <c r="A63" s="166"/>
      <c r="B63" s="167"/>
      <c r="C63" s="167"/>
      <c r="D63" s="167"/>
      <c r="E63" s="167"/>
      <c r="F63" s="167"/>
      <c r="G63" s="167"/>
      <c r="H63" s="168" t="s">
        <v>47</v>
      </c>
      <c r="I63" s="169"/>
      <c r="J63" s="170">
        <v>0</v>
      </c>
      <c r="K63" s="170"/>
      <c r="L63" s="49">
        <f>(J63*0.05)</f>
        <v>0</v>
      </c>
    </row>
    <row r="64" spans="1:12" x14ac:dyDescent="0.2">
      <c r="A64" s="166"/>
      <c r="B64" s="167"/>
      <c r="C64" s="167"/>
      <c r="D64" s="167"/>
      <c r="E64" s="167"/>
      <c r="F64" s="167"/>
      <c r="G64" s="167"/>
      <c r="H64" s="168"/>
      <c r="I64" s="169"/>
      <c r="J64" s="141" t="s">
        <v>26</v>
      </c>
      <c r="K64" s="141"/>
      <c r="L64" s="51">
        <f>IF(L63&gt;=0.5,0.5,L63)</f>
        <v>0</v>
      </c>
    </row>
    <row r="65" spans="1:12" x14ac:dyDescent="0.2">
      <c r="A65" s="166"/>
      <c r="B65" s="167"/>
      <c r="C65" s="167"/>
      <c r="D65" s="167"/>
      <c r="E65" s="167"/>
      <c r="F65" s="167"/>
      <c r="G65" s="167"/>
      <c r="H65" s="54" t="s">
        <v>48</v>
      </c>
      <c r="I65" s="47">
        <f>SUM(L62,L64)</f>
        <v>0</v>
      </c>
      <c r="J65" s="171" t="s">
        <v>49</v>
      </c>
      <c r="K65" s="171"/>
      <c r="L65" s="50">
        <f>IF(I65&gt;=0.5,0.5,I65)</f>
        <v>0</v>
      </c>
    </row>
    <row r="66" spans="1:12" x14ac:dyDescent="0.2">
      <c r="A66" s="55"/>
      <c r="B66" s="56"/>
      <c r="C66" s="57"/>
      <c r="D66" s="57"/>
      <c r="E66" s="57"/>
      <c r="F66" s="57"/>
      <c r="G66" s="57"/>
      <c r="H66" s="58"/>
      <c r="I66" s="59"/>
      <c r="J66" s="162" t="s">
        <v>50</v>
      </c>
      <c r="K66" s="162"/>
      <c r="L66" s="60">
        <f>SUM(L60,L65)</f>
        <v>0</v>
      </c>
    </row>
    <row r="67" spans="1:12" x14ac:dyDescent="0.2">
      <c r="A67" s="61"/>
      <c r="B67" s="129"/>
      <c r="C67" s="129"/>
      <c r="D67" s="129"/>
      <c r="E67" s="129"/>
      <c r="F67" s="129"/>
      <c r="G67" s="129"/>
      <c r="H67" s="26"/>
      <c r="I67" s="17"/>
      <c r="J67" s="163" t="s">
        <v>51</v>
      </c>
      <c r="K67" s="163"/>
      <c r="L67" s="27">
        <f>IF(L66&gt;=1,1,L66)</f>
        <v>0</v>
      </c>
    </row>
    <row r="68" spans="1:12" ht="12.75" customHeight="1" x14ac:dyDescent="0.2">
      <c r="A68" s="164">
        <v>4</v>
      </c>
      <c r="B68" s="165" t="s">
        <v>52</v>
      </c>
      <c r="C68" s="165"/>
      <c r="D68" s="165"/>
      <c r="E68" s="165"/>
      <c r="F68" s="165"/>
      <c r="G68" s="165"/>
      <c r="H68" s="165"/>
      <c r="I68" s="165"/>
      <c r="J68" s="165"/>
      <c r="K68" s="165"/>
      <c r="L68" s="165"/>
    </row>
    <row r="69" spans="1:12" x14ac:dyDescent="0.2">
      <c r="A69" s="164"/>
      <c r="B69" s="165"/>
      <c r="C69" s="165"/>
      <c r="D69" s="165"/>
      <c r="E69" s="165"/>
      <c r="F69" s="165"/>
      <c r="G69" s="165"/>
      <c r="H69" s="165"/>
      <c r="I69" s="165"/>
      <c r="J69" s="165"/>
      <c r="K69" s="165"/>
      <c r="L69" s="165"/>
    </row>
    <row r="70" spans="1:12" ht="16.5" customHeight="1" x14ac:dyDescent="0.2">
      <c r="A70" s="156"/>
      <c r="B70" s="152" t="s">
        <v>53</v>
      </c>
      <c r="C70" s="152"/>
      <c r="D70" s="152"/>
      <c r="E70" s="152"/>
      <c r="F70" s="152"/>
      <c r="G70" s="152"/>
      <c r="H70" s="145" t="s">
        <v>138</v>
      </c>
      <c r="I70" s="161"/>
      <c r="J70" s="21">
        <v>0</v>
      </c>
      <c r="K70" s="21">
        <v>0</v>
      </c>
      <c r="L70" s="38">
        <f>(J70*0.25)+(K70*0.125)</f>
        <v>0</v>
      </c>
    </row>
    <row r="71" spans="1:12" ht="22.5" customHeight="1" x14ac:dyDescent="0.2">
      <c r="A71" s="156"/>
      <c r="B71" s="152"/>
      <c r="C71" s="152"/>
      <c r="D71" s="152"/>
      <c r="E71" s="152"/>
      <c r="F71" s="152"/>
      <c r="G71" s="152"/>
      <c r="H71" s="145"/>
      <c r="I71" s="161"/>
      <c r="J71" s="141" t="s">
        <v>26</v>
      </c>
      <c r="K71" s="141"/>
      <c r="L71" s="27">
        <f>IF(L70&gt;=1,1,L70)</f>
        <v>0</v>
      </c>
    </row>
    <row r="72" spans="1:12" ht="24.75" customHeight="1" x14ac:dyDescent="0.2">
      <c r="A72" s="156"/>
      <c r="B72" s="152"/>
      <c r="C72" s="152"/>
      <c r="D72" s="152"/>
      <c r="E72" s="152"/>
      <c r="F72" s="152"/>
      <c r="G72" s="152"/>
      <c r="H72" s="145" t="s">
        <v>139</v>
      </c>
      <c r="I72" s="161"/>
      <c r="J72" s="21">
        <v>0</v>
      </c>
      <c r="K72" s="48">
        <v>0</v>
      </c>
      <c r="L72" s="38">
        <f>(J72*0.2)+(K72*0.1)</f>
        <v>0</v>
      </c>
    </row>
    <row r="73" spans="1:12" ht="12.75" customHeight="1" x14ac:dyDescent="0.2">
      <c r="A73" s="156"/>
      <c r="B73" s="152"/>
      <c r="C73" s="152"/>
      <c r="D73" s="152"/>
      <c r="E73" s="152"/>
      <c r="F73" s="152"/>
      <c r="G73" s="152"/>
      <c r="H73" s="145"/>
      <c r="I73" s="161"/>
      <c r="J73" s="141" t="s">
        <v>26</v>
      </c>
      <c r="K73" s="141"/>
      <c r="L73" s="27">
        <f>IF(L72&gt;=1,1,L72)</f>
        <v>0</v>
      </c>
    </row>
    <row r="74" spans="1:12" ht="22.5" customHeight="1" x14ac:dyDescent="0.2">
      <c r="A74" s="156"/>
      <c r="B74" s="152"/>
      <c r="C74" s="152"/>
      <c r="D74" s="152"/>
      <c r="E74" s="152"/>
      <c r="F74" s="152"/>
      <c r="G74" s="152"/>
      <c r="H74" s="145" t="s">
        <v>140</v>
      </c>
      <c r="I74" s="161"/>
      <c r="J74" s="21">
        <v>0</v>
      </c>
      <c r="K74" s="48">
        <v>0</v>
      </c>
      <c r="L74" s="38">
        <f>(J74*0.05)+(K74*0.025)</f>
        <v>0</v>
      </c>
    </row>
    <row r="75" spans="1:12" x14ac:dyDescent="0.2">
      <c r="A75" s="156"/>
      <c r="B75" s="152"/>
      <c r="C75" s="152"/>
      <c r="D75" s="152"/>
      <c r="E75" s="152"/>
      <c r="F75" s="152"/>
      <c r="G75" s="152"/>
      <c r="H75" s="145"/>
      <c r="I75" s="161"/>
      <c r="J75" s="141" t="s">
        <v>26</v>
      </c>
      <c r="K75" s="141"/>
      <c r="L75" s="27">
        <f>IF(L74&gt;=0.5,0.5,L74)</f>
        <v>0</v>
      </c>
    </row>
    <row r="76" spans="1:12" s="1" customFormat="1" x14ac:dyDescent="0.2">
      <c r="A76" s="156"/>
      <c r="B76" s="152"/>
      <c r="C76" s="152"/>
      <c r="D76" s="152"/>
      <c r="E76" s="152"/>
      <c r="F76" s="152"/>
      <c r="G76" s="152"/>
      <c r="H76" s="46" t="s">
        <v>54</v>
      </c>
      <c r="I76" s="36">
        <f>SUM(L71,L73,L75)</f>
        <v>0</v>
      </c>
      <c r="J76" s="160" t="s">
        <v>55</v>
      </c>
      <c r="K76" s="160"/>
      <c r="L76" s="27">
        <f>IF(I76&gt;=1,1,I76)</f>
        <v>0</v>
      </c>
    </row>
    <row r="77" spans="1:12" ht="28.5" customHeight="1" x14ac:dyDescent="0.2">
      <c r="A77" s="156"/>
      <c r="B77" s="145" t="s">
        <v>56</v>
      </c>
      <c r="C77" s="145"/>
      <c r="D77" s="145"/>
      <c r="E77" s="145"/>
      <c r="F77" s="145"/>
      <c r="G77" s="145"/>
      <c r="H77" s="145" t="s">
        <v>141</v>
      </c>
      <c r="I77" s="157"/>
      <c r="J77" s="41">
        <v>0</v>
      </c>
      <c r="K77" s="62">
        <v>0</v>
      </c>
      <c r="L77" s="42">
        <f>(J77*0.2)+(K77*0.1)</f>
        <v>0</v>
      </c>
    </row>
    <row r="78" spans="1:12" x14ac:dyDescent="0.2">
      <c r="A78" s="156"/>
      <c r="B78" s="145"/>
      <c r="C78" s="145"/>
      <c r="D78" s="145"/>
      <c r="E78" s="145"/>
      <c r="F78" s="145"/>
      <c r="G78" s="145"/>
      <c r="H78" s="145"/>
      <c r="I78" s="157"/>
      <c r="J78" s="141" t="s">
        <v>26</v>
      </c>
      <c r="K78" s="141"/>
      <c r="L78" s="27">
        <f>IF(L77&gt;=0.5,0.5,L77)</f>
        <v>0</v>
      </c>
    </row>
    <row r="79" spans="1:12" ht="27" customHeight="1" x14ac:dyDescent="0.2">
      <c r="A79" s="156"/>
      <c r="B79" s="145"/>
      <c r="C79" s="145"/>
      <c r="D79" s="145"/>
      <c r="E79" s="145"/>
      <c r="F79" s="145"/>
      <c r="G79" s="145"/>
      <c r="H79" s="145" t="s">
        <v>142</v>
      </c>
      <c r="I79" s="161"/>
      <c r="J79" s="21">
        <v>0</v>
      </c>
      <c r="K79" s="48">
        <v>0</v>
      </c>
      <c r="L79" s="38">
        <f>(J79*0.15)+(K79*0.075)</f>
        <v>0</v>
      </c>
    </row>
    <row r="80" spans="1:12" x14ac:dyDescent="0.2">
      <c r="A80" s="156"/>
      <c r="B80" s="145"/>
      <c r="C80" s="145"/>
      <c r="D80" s="145"/>
      <c r="E80" s="145"/>
      <c r="F80" s="145"/>
      <c r="G80" s="145"/>
      <c r="H80" s="145"/>
      <c r="I80" s="161"/>
      <c r="J80" s="141" t="s">
        <v>26</v>
      </c>
      <c r="K80" s="141"/>
      <c r="L80" s="27">
        <f>IF(L79&gt;=0.5,0.5,L79)</f>
        <v>0</v>
      </c>
    </row>
    <row r="81" spans="1:12" ht="12.75" customHeight="1" x14ac:dyDescent="0.2">
      <c r="A81" s="156"/>
      <c r="B81" s="145"/>
      <c r="C81" s="145"/>
      <c r="D81" s="145"/>
      <c r="E81" s="145"/>
      <c r="F81" s="145"/>
      <c r="G81" s="145"/>
      <c r="H81" s="152" t="s">
        <v>143</v>
      </c>
      <c r="I81" s="158"/>
      <c r="J81" s="45">
        <v>0</v>
      </c>
      <c r="K81" s="63">
        <v>0</v>
      </c>
      <c r="L81" s="38">
        <f>(J81*0.05)+(K81*0.025)</f>
        <v>0</v>
      </c>
    </row>
    <row r="82" spans="1:12" x14ac:dyDescent="0.2">
      <c r="A82" s="156"/>
      <c r="B82" s="145"/>
      <c r="C82" s="145"/>
      <c r="D82" s="145"/>
      <c r="E82" s="145"/>
      <c r="F82" s="145"/>
      <c r="G82" s="145"/>
      <c r="H82" s="152"/>
      <c r="I82" s="158"/>
      <c r="J82" s="141" t="s">
        <v>26</v>
      </c>
      <c r="K82" s="141"/>
      <c r="L82" s="27">
        <f>IF(L81&gt;=0.2,0.2,L81)</f>
        <v>0</v>
      </c>
    </row>
    <row r="83" spans="1:12" x14ac:dyDescent="0.2">
      <c r="A83" s="156"/>
      <c r="B83" s="145"/>
      <c r="C83" s="145"/>
      <c r="D83" s="145"/>
      <c r="E83" s="145"/>
      <c r="F83" s="145"/>
      <c r="G83" s="145"/>
      <c r="H83" s="46" t="s">
        <v>57</v>
      </c>
      <c r="I83" s="36">
        <f>SUM(L78,L80,L82)</f>
        <v>0</v>
      </c>
      <c r="J83" s="160" t="s">
        <v>58</v>
      </c>
      <c r="K83" s="160"/>
      <c r="L83" s="27">
        <f>IF(I83&gt;=0.5,0.5,I83)</f>
        <v>0</v>
      </c>
    </row>
    <row r="84" spans="1:12" ht="12.75" customHeight="1" x14ac:dyDescent="0.2">
      <c r="A84" s="156"/>
      <c r="B84" s="145" t="s">
        <v>59</v>
      </c>
      <c r="C84" s="145"/>
      <c r="D84" s="145"/>
      <c r="E84" s="145"/>
      <c r="F84" s="145"/>
      <c r="G84" s="145"/>
      <c r="H84" s="150" t="s">
        <v>144</v>
      </c>
      <c r="I84" s="157"/>
      <c r="J84" s="41">
        <v>0</v>
      </c>
      <c r="K84" s="62">
        <v>0</v>
      </c>
      <c r="L84" s="42">
        <f>(J84*0.2)+(K84*0.1)</f>
        <v>0</v>
      </c>
    </row>
    <row r="85" spans="1:12" x14ac:dyDescent="0.2">
      <c r="A85" s="156"/>
      <c r="B85" s="145"/>
      <c r="C85" s="145"/>
      <c r="D85" s="145"/>
      <c r="E85" s="145"/>
      <c r="F85" s="145"/>
      <c r="G85" s="145"/>
      <c r="H85" s="150" t="s">
        <v>60</v>
      </c>
      <c r="I85" s="157"/>
      <c r="J85" s="160" t="s">
        <v>61</v>
      </c>
      <c r="K85" s="160"/>
      <c r="L85" s="27">
        <f>IF(L84&gt;=0.5,0.5,L84)</f>
        <v>0</v>
      </c>
    </row>
    <row r="86" spans="1:12" ht="12.75" customHeight="1" x14ac:dyDescent="0.2">
      <c r="A86" s="156"/>
      <c r="B86" s="145"/>
      <c r="C86" s="145"/>
      <c r="D86" s="145"/>
      <c r="E86" s="145"/>
      <c r="F86" s="145"/>
      <c r="G86" s="145"/>
      <c r="H86" s="145" t="s">
        <v>145</v>
      </c>
      <c r="I86" s="161"/>
      <c r="J86" s="21">
        <v>0</v>
      </c>
      <c r="K86" s="48">
        <v>0</v>
      </c>
      <c r="L86" s="38">
        <f>(J86*0.1)+(K86*0.05)</f>
        <v>0</v>
      </c>
    </row>
    <row r="87" spans="1:12" x14ac:dyDescent="0.2">
      <c r="A87" s="156"/>
      <c r="B87" s="145"/>
      <c r="C87" s="145"/>
      <c r="D87" s="145"/>
      <c r="E87" s="145"/>
      <c r="F87" s="145"/>
      <c r="G87" s="145"/>
      <c r="H87" s="145"/>
      <c r="I87" s="161"/>
      <c r="J87" s="141" t="s">
        <v>61</v>
      </c>
      <c r="K87" s="141"/>
      <c r="L87" s="27">
        <f>IF(L86&gt;=0.4,0.4,L86)</f>
        <v>0</v>
      </c>
    </row>
    <row r="88" spans="1:12" ht="12.75" customHeight="1" x14ac:dyDescent="0.2">
      <c r="A88" s="156"/>
      <c r="B88" s="145"/>
      <c r="C88" s="145"/>
      <c r="D88" s="145"/>
      <c r="E88" s="145"/>
      <c r="F88" s="145"/>
      <c r="G88" s="145"/>
      <c r="H88" s="145" t="s">
        <v>146</v>
      </c>
      <c r="I88" s="161"/>
      <c r="J88" s="21">
        <v>0</v>
      </c>
      <c r="K88" s="48">
        <v>0</v>
      </c>
      <c r="L88" s="38">
        <f>(J88*0.05)+(K88*0.025)</f>
        <v>0</v>
      </c>
    </row>
    <row r="89" spans="1:12" x14ac:dyDescent="0.2">
      <c r="A89" s="156"/>
      <c r="B89" s="145"/>
      <c r="C89" s="145"/>
      <c r="D89" s="145"/>
      <c r="E89" s="145"/>
      <c r="F89" s="145"/>
      <c r="G89" s="145"/>
      <c r="H89" s="145"/>
      <c r="I89" s="161"/>
      <c r="J89" s="141" t="s">
        <v>61</v>
      </c>
      <c r="K89" s="141"/>
      <c r="L89" s="27">
        <f>IF(L88&gt;=0.2,0.2,L88)</f>
        <v>0</v>
      </c>
    </row>
    <row r="90" spans="1:12" ht="12.75" customHeight="1" x14ac:dyDescent="0.2">
      <c r="A90" s="156"/>
      <c r="B90" s="145"/>
      <c r="C90" s="145"/>
      <c r="D90" s="145"/>
      <c r="E90" s="145"/>
      <c r="F90" s="145"/>
      <c r="G90" s="145"/>
      <c r="H90" s="145" t="s">
        <v>147</v>
      </c>
      <c r="I90" s="158"/>
      <c r="J90" s="45">
        <v>0</v>
      </c>
      <c r="K90" s="63">
        <v>0</v>
      </c>
      <c r="L90" s="64">
        <f>(J90*0.02)+(K90*0.01)</f>
        <v>0</v>
      </c>
    </row>
    <row r="91" spans="1:12" x14ac:dyDescent="0.2">
      <c r="A91" s="156"/>
      <c r="B91" s="145"/>
      <c r="C91" s="145"/>
      <c r="D91" s="145"/>
      <c r="E91" s="145"/>
      <c r="F91" s="145"/>
      <c r="G91" s="145"/>
      <c r="H91" s="145"/>
      <c r="I91" s="158"/>
      <c r="J91" s="141" t="s">
        <v>61</v>
      </c>
      <c r="K91" s="141"/>
      <c r="L91" s="27">
        <f>IF(L90&gt;=0.1,0.1,L90)</f>
        <v>0</v>
      </c>
    </row>
    <row r="92" spans="1:12" x14ac:dyDescent="0.2">
      <c r="A92" s="156"/>
      <c r="B92" s="145"/>
      <c r="C92" s="145"/>
      <c r="D92" s="145"/>
      <c r="E92" s="145"/>
      <c r="F92" s="145"/>
      <c r="G92" s="145"/>
      <c r="H92" s="65" t="s">
        <v>62</v>
      </c>
      <c r="I92" s="36">
        <f>SUM(L85,L87,L89,L91)</f>
        <v>0</v>
      </c>
      <c r="J92" s="141" t="s">
        <v>63</v>
      </c>
      <c r="K92" s="141"/>
      <c r="L92" s="27">
        <f>IF(I92&gt;=0.5,0.5,I92)</f>
        <v>0</v>
      </c>
    </row>
    <row r="93" spans="1:12" ht="12.75" customHeight="1" x14ac:dyDescent="0.2">
      <c r="A93" s="159"/>
      <c r="B93" s="145" t="s">
        <v>64</v>
      </c>
      <c r="C93" s="145"/>
      <c r="D93" s="145"/>
      <c r="E93" s="145"/>
      <c r="F93" s="145"/>
      <c r="G93" s="145"/>
      <c r="H93" s="152" t="s">
        <v>148</v>
      </c>
      <c r="I93" s="157"/>
      <c r="J93" s="41">
        <v>0</v>
      </c>
      <c r="K93" s="62">
        <v>0</v>
      </c>
      <c r="L93" s="42">
        <f>(J93*0.1)+(K93*0.05)</f>
        <v>0</v>
      </c>
    </row>
    <row r="94" spans="1:12" x14ac:dyDescent="0.2">
      <c r="A94" s="159"/>
      <c r="B94" s="145"/>
      <c r="C94" s="145"/>
      <c r="D94" s="145"/>
      <c r="E94" s="145"/>
      <c r="F94" s="145"/>
      <c r="G94" s="145"/>
      <c r="H94" s="152"/>
      <c r="I94" s="157"/>
      <c r="J94" s="141" t="s">
        <v>61</v>
      </c>
      <c r="K94" s="141"/>
      <c r="L94" s="27">
        <f>IF(L93&gt;=0.4,0.4,L93)</f>
        <v>0</v>
      </c>
    </row>
    <row r="95" spans="1:12" ht="12.75" customHeight="1" x14ac:dyDescent="0.2">
      <c r="A95" s="159"/>
      <c r="B95" s="145"/>
      <c r="C95" s="145"/>
      <c r="D95" s="145"/>
      <c r="E95" s="145"/>
      <c r="F95" s="145"/>
      <c r="G95" s="145"/>
      <c r="H95" s="152" t="s">
        <v>150</v>
      </c>
      <c r="I95" s="158"/>
      <c r="J95" s="45">
        <v>0</v>
      </c>
      <c r="K95" s="63">
        <v>0</v>
      </c>
      <c r="L95" s="64">
        <f>(J95*0.05)+(K95*0.025)</f>
        <v>0</v>
      </c>
    </row>
    <row r="96" spans="1:12" x14ac:dyDescent="0.2">
      <c r="A96" s="159"/>
      <c r="B96" s="145"/>
      <c r="C96" s="145"/>
      <c r="D96" s="145"/>
      <c r="E96" s="145"/>
      <c r="F96" s="145"/>
      <c r="G96" s="145"/>
      <c r="H96" s="152"/>
      <c r="I96" s="158"/>
      <c r="J96" s="141" t="s">
        <v>61</v>
      </c>
      <c r="K96" s="141"/>
      <c r="L96" s="27">
        <f>IF(L95&gt;=0.2,0.2,L95)</f>
        <v>0</v>
      </c>
    </row>
    <row r="97" spans="1:12" x14ac:dyDescent="0.2">
      <c r="A97" s="159"/>
      <c r="B97" s="145"/>
      <c r="C97" s="145"/>
      <c r="D97" s="145"/>
      <c r="E97" s="145"/>
      <c r="F97" s="145"/>
      <c r="G97" s="145"/>
      <c r="H97" s="65" t="s">
        <v>65</v>
      </c>
      <c r="I97" s="36">
        <f>SUM(L94,L96)</f>
        <v>0</v>
      </c>
      <c r="J97" s="141" t="s">
        <v>66</v>
      </c>
      <c r="K97" s="141"/>
      <c r="L97" s="27">
        <f>IF(I97&gt;=0.4,0.4,I97)</f>
        <v>0</v>
      </c>
    </row>
    <row r="98" spans="1:12" ht="12.75" customHeight="1" x14ac:dyDescent="0.2">
      <c r="A98" s="156"/>
      <c r="B98" s="145" t="s">
        <v>67</v>
      </c>
      <c r="C98" s="145"/>
      <c r="D98" s="145"/>
      <c r="E98" s="145"/>
      <c r="F98" s="145"/>
      <c r="G98" s="145"/>
      <c r="H98" s="150" t="s">
        <v>149</v>
      </c>
      <c r="I98" s="157"/>
      <c r="J98" s="41">
        <v>0</v>
      </c>
      <c r="K98" s="62">
        <v>0</v>
      </c>
      <c r="L98" s="42">
        <f>(J98*0.1)+(K98*0.05)</f>
        <v>0</v>
      </c>
    </row>
    <row r="99" spans="1:12" x14ac:dyDescent="0.2">
      <c r="A99" s="156"/>
      <c r="B99" s="145"/>
      <c r="C99" s="145"/>
      <c r="D99" s="145"/>
      <c r="E99" s="145"/>
      <c r="F99" s="145"/>
      <c r="G99" s="145"/>
      <c r="H99" s="150"/>
      <c r="I99" s="157"/>
      <c r="J99" s="141" t="s">
        <v>61</v>
      </c>
      <c r="K99" s="141"/>
      <c r="L99" s="27">
        <f>IF(L98&gt;=0.4,0.4,L98)</f>
        <v>0</v>
      </c>
    </row>
    <row r="100" spans="1:12" ht="12.75" customHeight="1" x14ac:dyDescent="0.2">
      <c r="A100" s="156"/>
      <c r="B100" s="145"/>
      <c r="C100" s="145"/>
      <c r="D100" s="145"/>
      <c r="E100" s="145"/>
      <c r="F100" s="145"/>
      <c r="G100" s="145"/>
      <c r="H100" s="152" t="s">
        <v>151</v>
      </c>
      <c r="I100" s="158"/>
      <c r="J100" s="45">
        <v>0</v>
      </c>
      <c r="K100" s="63">
        <v>0</v>
      </c>
      <c r="L100" s="42">
        <f>(J100*0.1)+(K100*0.05)</f>
        <v>0</v>
      </c>
    </row>
    <row r="101" spans="1:12" x14ac:dyDescent="0.2">
      <c r="A101" s="156"/>
      <c r="B101" s="145"/>
      <c r="C101" s="145"/>
      <c r="D101" s="145"/>
      <c r="E101" s="145"/>
      <c r="F101" s="145"/>
      <c r="G101" s="145"/>
      <c r="H101" s="152"/>
      <c r="I101" s="158"/>
      <c r="J101" s="141" t="s">
        <v>61</v>
      </c>
      <c r="K101" s="141"/>
      <c r="L101" s="27">
        <f>IF(L100&gt;=0.4,0.4,L100)</f>
        <v>0</v>
      </c>
    </row>
    <row r="102" spans="1:12" x14ac:dyDescent="0.2">
      <c r="A102" s="156"/>
      <c r="B102" s="145"/>
      <c r="C102" s="145"/>
      <c r="D102" s="145"/>
      <c r="E102" s="145"/>
      <c r="F102" s="145"/>
      <c r="G102" s="145"/>
      <c r="H102" s="65" t="s">
        <v>68</v>
      </c>
      <c r="I102" s="36">
        <f>SUM(L99,L101)</f>
        <v>0</v>
      </c>
      <c r="J102" s="141" t="s">
        <v>69</v>
      </c>
      <c r="K102" s="141"/>
      <c r="L102" s="27">
        <f>IF(I102&gt;=0.4,0.4,I102)</f>
        <v>0</v>
      </c>
    </row>
    <row r="103" spans="1:12" ht="23.25" customHeight="1" x14ac:dyDescent="0.2">
      <c r="A103" s="66"/>
      <c r="B103" s="145" t="s">
        <v>70</v>
      </c>
      <c r="C103" s="145"/>
      <c r="D103" s="145"/>
      <c r="E103" s="145"/>
      <c r="F103" s="145"/>
      <c r="G103" s="145"/>
      <c r="H103" s="155"/>
      <c r="I103" s="155"/>
      <c r="J103" s="155"/>
      <c r="K103" s="155"/>
      <c r="L103" s="155"/>
    </row>
    <row r="104" spans="1:12" ht="23.25" customHeight="1" x14ac:dyDescent="0.2">
      <c r="A104" s="156"/>
      <c r="B104" s="145" t="s">
        <v>71</v>
      </c>
      <c r="C104" s="145"/>
      <c r="D104" s="145"/>
      <c r="E104" s="145"/>
      <c r="F104" s="145"/>
      <c r="G104" s="145"/>
      <c r="H104" s="39" t="s">
        <v>152</v>
      </c>
      <c r="I104" s="40"/>
      <c r="J104" s="41">
        <v>0</v>
      </c>
      <c r="K104" s="62">
        <v>0</v>
      </c>
      <c r="L104" s="42">
        <f>(J104*0.3)+(K104*0.15)</f>
        <v>0</v>
      </c>
    </row>
    <row r="105" spans="1:12" ht="30" x14ac:dyDescent="0.2">
      <c r="A105" s="156"/>
      <c r="B105" s="145"/>
      <c r="C105" s="145"/>
      <c r="D105" s="145"/>
      <c r="E105" s="145"/>
      <c r="F105" s="145"/>
      <c r="G105" s="145"/>
      <c r="H105" s="35" t="s">
        <v>153</v>
      </c>
      <c r="I105" s="36"/>
      <c r="J105" s="21">
        <v>0</v>
      </c>
      <c r="K105" s="48">
        <v>0</v>
      </c>
      <c r="L105" s="38">
        <f>(J105*0.2)+(K105*0.1)</f>
        <v>0</v>
      </c>
    </row>
    <row r="106" spans="1:12" ht="30" x14ac:dyDescent="0.2">
      <c r="A106" s="156"/>
      <c r="B106" s="145"/>
      <c r="C106" s="145"/>
      <c r="D106" s="145"/>
      <c r="E106" s="145"/>
      <c r="F106" s="145"/>
      <c r="G106" s="145"/>
      <c r="H106" s="35" t="s">
        <v>154</v>
      </c>
      <c r="I106" s="36"/>
      <c r="J106" s="21">
        <v>0</v>
      </c>
      <c r="K106" s="48">
        <v>0</v>
      </c>
      <c r="L106" s="38">
        <f>(J106*0.15)+(K106*0.075)</f>
        <v>0</v>
      </c>
    </row>
    <row r="107" spans="1:12" ht="30" x14ac:dyDescent="0.2">
      <c r="A107" s="156"/>
      <c r="B107" s="145"/>
      <c r="C107" s="145"/>
      <c r="D107" s="145"/>
      <c r="E107" s="145"/>
      <c r="F107" s="145"/>
      <c r="G107" s="145"/>
      <c r="H107" s="35" t="s">
        <v>155</v>
      </c>
      <c r="I107" s="36"/>
      <c r="J107" s="21">
        <v>0</v>
      </c>
      <c r="K107" s="48">
        <v>0</v>
      </c>
      <c r="L107" s="38">
        <f>(J107*0.1)+(K107*0.05)</f>
        <v>0</v>
      </c>
    </row>
    <row r="108" spans="1:12" x14ac:dyDescent="0.2">
      <c r="A108" s="156"/>
      <c r="B108" s="145"/>
      <c r="C108" s="145"/>
      <c r="D108" s="145"/>
      <c r="E108" s="145"/>
      <c r="F108" s="145"/>
      <c r="G108" s="145"/>
      <c r="H108" s="65" t="s">
        <v>72</v>
      </c>
      <c r="I108" s="36">
        <f>SUM(L104:L107)</f>
        <v>0</v>
      </c>
      <c r="J108" s="141" t="s">
        <v>73</v>
      </c>
      <c r="K108" s="141"/>
      <c r="L108" s="27">
        <f>IF(I108&gt;=3,3,I108)</f>
        <v>0</v>
      </c>
    </row>
    <row r="109" spans="1:12" ht="23.25" customHeight="1" x14ac:dyDescent="0.2">
      <c r="A109" s="156"/>
      <c r="B109" s="145" t="s">
        <v>74</v>
      </c>
      <c r="C109" s="145"/>
      <c r="D109" s="145"/>
      <c r="E109" s="145"/>
      <c r="F109" s="145"/>
      <c r="G109" s="145"/>
      <c r="H109" s="39" t="s">
        <v>156</v>
      </c>
      <c r="I109" s="40"/>
      <c r="J109" s="41">
        <v>0</v>
      </c>
      <c r="K109" s="62">
        <v>0</v>
      </c>
      <c r="L109" s="42">
        <f>(J109*0.2)+(K109*0.1)</f>
        <v>0</v>
      </c>
    </row>
    <row r="110" spans="1:12" ht="30" x14ac:dyDescent="0.2">
      <c r="A110" s="156"/>
      <c r="B110" s="145"/>
      <c r="C110" s="145"/>
      <c r="D110" s="145"/>
      <c r="E110" s="145"/>
      <c r="F110" s="145"/>
      <c r="G110" s="145"/>
      <c r="H110" s="35" t="s">
        <v>157</v>
      </c>
      <c r="I110" s="36"/>
      <c r="J110" s="21">
        <v>0</v>
      </c>
      <c r="K110" s="48">
        <v>0</v>
      </c>
      <c r="L110" s="38">
        <f>(J110*0.15)+(K110*0.075)</f>
        <v>0</v>
      </c>
    </row>
    <row r="111" spans="1:12" ht="30" x14ac:dyDescent="0.2">
      <c r="A111" s="156"/>
      <c r="B111" s="145"/>
      <c r="C111" s="145"/>
      <c r="D111" s="145"/>
      <c r="E111" s="145"/>
      <c r="F111" s="145"/>
      <c r="G111" s="145"/>
      <c r="H111" s="35" t="s">
        <v>158</v>
      </c>
      <c r="I111" s="36"/>
      <c r="J111" s="21">
        <v>0</v>
      </c>
      <c r="K111" s="48">
        <v>0</v>
      </c>
      <c r="L111" s="38">
        <f>(J111*0.1)+(K111*0.05)</f>
        <v>0</v>
      </c>
    </row>
    <row r="112" spans="1:12" ht="30" x14ac:dyDescent="0.2">
      <c r="A112" s="156"/>
      <c r="B112" s="145"/>
      <c r="C112" s="145"/>
      <c r="D112" s="145"/>
      <c r="E112" s="145"/>
      <c r="F112" s="145"/>
      <c r="G112" s="145"/>
      <c r="H112" s="35" t="s">
        <v>159</v>
      </c>
      <c r="I112" s="36"/>
      <c r="J112" s="21">
        <v>0</v>
      </c>
      <c r="K112" s="48">
        <v>0</v>
      </c>
      <c r="L112" s="38">
        <f>(J112*0.08)+(K112*0.04)</f>
        <v>0</v>
      </c>
    </row>
    <row r="113" spans="1:12" x14ac:dyDescent="0.2">
      <c r="A113" s="156"/>
      <c r="B113" s="145"/>
      <c r="C113" s="145"/>
      <c r="D113" s="145"/>
      <c r="E113" s="145"/>
      <c r="F113" s="145"/>
      <c r="G113" s="145"/>
      <c r="H113" s="65" t="s">
        <v>75</v>
      </c>
      <c r="I113" s="36">
        <f>SUM(L109:L112)</f>
        <v>0</v>
      </c>
      <c r="J113" s="141" t="s">
        <v>76</v>
      </c>
      <c r="K113" s="141"/>
      <c r="L113" s="27">
        <f>IF(I113&gt;=3,3,I113)</f>
        <v>0</v>
      </c>
    </row>
    <row r="114" spans="1:12" ht="12.75" customHeight="1" x14ac:dyDescent="0.2">
      <c r="A114" s="156"/>
      <c r="B114" s="145" t="s">
        <v>77</v>
      </c>
      <c r="C114" s="145"/>
      <c r="D114" s="145"/>
      <c r="E114" s="145"/>
      <c r="F114" s="145"/>
      <c r="G114" s="145"/>
      <c r="H114" s="150" t="s">
        <v>160</v>
      </c>
      <c r="I114" s="157"/>
      <c r="J114" s="41">
        <v>0</v>
      </c>
      <c r="K114" s="62">
        <v>0</v>
      </c>
      <c r="L114" s="42">
        <f>(J114*0.05)+(K114*0.025)</f>
        <v>0</v>
      </c>
    </row>
    <row r="115" spans="1:12" x14ac:dyDescent="0.2">
      <c r="A115" s="156"/>
      <c r="B115" s="145"/>
      <c r="C115" s="145"/>
      <c r="D115" s="145"/>
      <c r="E115" s="145"/>
      <c r="F115" s="145"/>
      <c r="G115" s="145"/>
      <c r="H115" s="150"/>
      <c r="I115" s="157"/>
      <c r="J115" s="141" t="s">
        <v>61</v>
      </c>
      <c r="K115" s="141"/>
      <c r="L115" s="27">
        <f>IF(L114&gt;=0.25,0.25,L114)</f>
        <v>0</v>
      </c>
    </row>
    <row r="116" spans="1:12" ht="12.75" customHeight="1" x14ac:dyDescent="0.2">
      <c r="A116" s="156"/>
      <c r="B116" s="145"/>
      <c r="C116" s="145"/>
      <c r="D116" s="145"/>
      <c r="E116" s="145"/>
      <c r="F116" s="145"/>
      <c r="G116" s="145"/>
      <c r="H116" s="152" t="s">
        <v>161</v>
      </c>
      <c r="I116" s="158"/>
      <c r="J116" s="45">
        <v>0</v>
      </c>
      <c r="K116" s="63">
        <v>0</v>
      </c>
      <c r="L116" s="64">
        <f>(J116*0.025)+(K116*0.0125)</f>
        <v>0</v>
      </c>
    </row>
    <row r="117" spans="1:12" x14ac:dyDescent="0.2">
      <c r="A117" s="156"/>
      <c r="B117" s="145"/>
      <c r="C117" s="145"/>
      <c r="D117" s="145"/>
      <c r="E117" s="145"/>
      <c r="F117" s="145"/>
      <c r="G117" s="145"/>
      <c r="H117" s="152"/>
      <c r="I117" s="158"/>
      <c r="J117" s="141" t="s">
        <v>61</v>
      </c>
      <c r="K117" s="141"/>
      <c r="L117" s="27">
        <f>IF(L116&gt;=0.25,0.25,L116)</f>
        <v>0</v>
      </c>
    </row>
    <row r="118" spans="1:12" x14ac:dyDescent="0.2">
      <c r="A118" s="156"/>
      <c r="B118" s="145"/>
      <c r="C118" s="145"/>
      <c r="D118" s="145"/>
      <c r="E118" s="145"/>
      <c r="F118" s="145"/>
      <c r="G118" s="145"/>
      <c r="H118" s="65" t="s">
        <v>78</v>
      </c>
      <c r="I118" s="36">
        <f>SUM(L115,L117)</f>
        <v>0</v>
      </c>
      <c r="J118" s="141" t="s">
        <v>79</v>
      </c>
      <c r="K118" s="141"/>
      <c r="L118" s="27">
        <f>IF(I118&gt;=0.25,0.25,I118)</f>
        <v>0</v>
      </c>
    </row>
    <row r="119" spans="1:12" ht="12.75" customHeight="1" x14ac:dyDescent="0.2">
      <c r="A119" s="149"/>
      <c r="B119" s="139" t="s">
        <v>80</v>
      </c>
      <c r="C119" s="139"/>
      <c r="D119" s="139"/>
      <c r="E119" s="139"/>
      <c r="F119" s="139"/>
      <c r="G119" s="139"/>
      <c r="H119" s="150" t="s">
        <v>162</v>
      </c>
      <c r="I119" s="151"/>
      <c r="J119" s="67">
        <v>0</v>
      </c>
      <c r="K119" s="68">
        <v>0</v>
      </c>
      <c r="L119" s="69">
        <f>(J119*0.05)+(K119*0.025)</f>
        <v>0</v>
      </c>
    </row>
    <row r="120" spans="1:12" x14ac:dyDescent="0.2">
      <c r="A120" s="149"/>
      <c r="B120" s="139"/>
      <c r="C120" s="139"/>
      <c r="D120" s="139"/>
      <c r="E120" s="139"/>
      <c r="F120" s="139"/>
      <c r="G120" s="139"/>
      <c r="H120" s="150"/>
      <c r="I120" s="151"/>
      <c r="J120" s="141" t="s">
        <v>61</v>
      </c>
      <c r="K120" s="141"/>
      <c r="L120" s="27">
        <f>IF(L119&gt;=0.25,0.25,L119)</f>
        <v>0</v>
      </c>
    </row>
    <row r="121" spans="1:12" ht="12.75" customHeight="1" x14ac:dyDescent="0.2">
      <c r="A121" s="149"/>
      <c r="B121" s="139"/>
      <c r="C121" s="139"/>
      <c r="D121" s="139"/>
      <c r="E121" s="139"/>
      <c r="F121" s="139"/>
      <c r="G121" s="139"/>
      <c r="H121" s="152" t="s">
        <v>163</v>
      </c>
      <c r="I121" s="153"/>
      <c r="J121" s="70">
        <v>0</v>
      </c>
      <c r="K121" s="71">
        <v>0</v>
      </c>
      <c r="L121" s="72">
        <f>(J121*0.025)+(K121*0.0125)</f>
        <v>0</v>
      </c>
    </row>
    <row r="122" spans="1:12" x14ac:dyDescent="0.2">
      <c r="A122" s="149"/>
      <c r="B122" s="139"/>
      <c r="C122" s="139"/>
      <c r="D122" s="139"/>
      <c r="E122" s="139"/>
      <c r="F122" s="139"/>
      <c r="G122" s="139"/>
      <c r="H122" s="152"/>
      <c r="I122" s="153"/>
      <c r="J122" s="141" t="s">
        <v>61</v>
      </c>
      <c r="K122" s="141"/>
      <c r="L122" s="27">
        <f>IF(L121&gt;=0.25,0.25,L121)</f>
        <v>0</v>
      </c>
    </row>
    <row r="123" spans="1:12" ht="12.75" customHeight="1" x14ac:dyDescent="0.2">
      <c r="A123" s="149"/>
      <c r="B123" s="139"/>
      <c r="C123" s="139"/>
      <c r="D123" s="139"/>
      <c r="E123" s="139"/>
      <c r="F123" s="139"/>
      <c r="G123" s="139"/>
      <c r="H123" s="65" t="s">
        <v>81</v>
      </c>
      <c r="I123" s="73">
        <f>SUM(L120,L122)</f>
        <v>0</v>
      </c>
      <c r="J123" s="148" t="s">
        <v>82</v>
      </c>
      <c r="K123" s="148"/>
      <c r="L123" s="74">
        <f>IF(I123&gt;=0.25,0.25,I123)</f>
        <v>0</v>
      </c>
    </row>
    <row r="124" spans="1:12" ht="33" customHeight="1" x14ac:dyDescent="0.2">
      <c r="A124" s="149"/>
      <c r="B124" s="145" t="s">
        <v>83</v>
      </c>
      <c r="C124" s="145"/>
      <c r="D124" s="145"/>
      <c r="E124" s="145"/>
      <c r="F124" s="145"/>
      <c r="G124" s="145"/>
      <c r="H124" s="150" t="s">
        <v>164</v>
      </c>
      <c r="I124" s="151"/>
      <c r="J124" s="67">
        <v>0</v>
      </c>
      <c r="K124" s="68">
        <v>0</v>
      </c>
      <c r="L124" s="69">
        <f>(J124*0.3)+(K124*0.15)</f>
        <v>0</v>
      </c>
    </row>
    <row r="125" spans="1:12" x14ac:dyDescent="0.2">
      <c r="A125" s="149"/>
      <c r="B125" s="145"/>
      <c r="C125" s="145"/>
      <c r="D125" s="145"/>
      <c r="E125" s="145"/>
      <c r="F125" s="145"/>
      <c r="G125" s="145"/>
      <c r="H125" s="150"/>
      <c r="I125" s="151"/>
      <c r="J125" s="141" t="s">
        <v>61</v>
      </c>
      <c r="K125" s="141"/>
      <c r="L125" s="27">
        <f>IF(L124&gt;=2,2,L124)</f>
        <v>0</v>
      </c>
    </row>
    <row r="126" spans="1:12" ht="12.75" customHeight="1" x14ac:dyDescent="0.2">
      <c r="A126" s="149"/>
      <c r="B126" s="145"/>
      <c r="C126" s="145"/>
      <c r="D126" s="145"/>
      <c r="E126" s="145"/>
      <c r="F126" s="145"/>
      <c r="G126" s="145"/>
      <c r="H126" s="145" t="s">
        <v>165</v>
      </c>
      <c r="I126" s="154"/>
      <c r="J126" s="75">
        <v>0</v>
      </c>
      <c r="K126" s="76">
        <v>0</v>
      </c>
      <c r="L126" s="77">
        <f>(J126*0.05)+(K126*0.025)</f>
        <v>0</v>
      </c>
    </row>
    <row r="127" spans="1:12" ht="26.25" customHeight="1" x14ac:dyDescent="0.2">
      <c r="A127" s="149"/>
      <c r="B127" s="145"/>
      <c r="C127" s="145"/>
      <c r="D127" s="145"/>
      <c r="E127" s="145"/>
      <c r="F127" s="145"/>
      <c r="G127" s="145"/>
      <c r="H127" s="145"/>
      <c r="I127" s="154"/>
      <c r="J127" s="141" t="s">
        <v>61</v>
      </c>
      <c r="K127" s="141"/>
      <c r="L127" s="27">
        <f>IF(L126&gt;=0.5,0.5,L126)</f>
        <v>0</v>
      </c>
    </row>
    <row r="128" spans="1:12" ht="31.5" customHeight="1" x14ac:dyDescent="0.2">
      <c r="A128" s="149"/>
      <c r="B128" s="145"/>
      <c r="C128" s="145"/>
      <c r="D128" s="145"/>
      <c r="E128" s="145"/>
      <c r="F128" s="145"/>
      <c r="G128" s="145"/>
      <c r="H128" s="152" t="s">
        <v>166</v>
      </c>
      <c r="I128" s="153"/>
      <c r="J128" s="70">
        <v>0</v>
      </c>
      <c r="K128" s="71">
        <v>0</v>
      </c>
      <c r="L128" s="72">
        <f>(J128*0.1)+(K128*0.05)</f>
        <v>0</v>
      </c>
    </row>
    <row r="129" spans="1:12" x14ac:dyDescent="0.2">
      <c r="A129" s="149"/>
      <c r="B129" s="145"/>
      <c r="C129" s="145"/>
      <c r="D129" s="145"/>
      <c r="E129" s="145"/>
      <c r="F129" s="145"/>
      <c r="G129" s="145"/>
      <c r="H129" s="152"/>
      <c r="I129" s="153"/>
      <c r="J129" s="141" t="s">
        <v>61</v>
      </c>
      <c r="K129" s="141"/>
      <c r="L129" s="27">
        <f>IF(L128&gt;=1,1,L128)</f>
        <v>0</v>
      </c>
    </row>
    <row r="130" spans="1:12" ht="12.75" customHeight="1" x14ac:dyDescent="0.2">
      <c r="A130" s="149"/>
      <c r="B130" s="145"/>
      <c r="C130" s="145"/>
      <c r="D130" s="145"/>
      <c r="E130" s="145"/>
      <c r="F130" s="145"/>
      <c r="G130" s="145"/>
      <c r="H130" s="65" t="s">
        <v>84</v>
      </c>
      <c r="I130" s="73">
        <f>SUM(L125,L127,L129)</f>
        <v>0</v>
      </c>
      <c r="J130" s="148" t="s">
        <v>85</v>
      </c>
      <c r="K130" s="148"/>
      <c r="L130" s="74">
        <f>IF(I130&gt;=2,2,I130)</f>
        <v>0</v>
      </c>
    </row>
    <row r="131" spans="1:12" ht="12.75" customHeight="1" x14ac:dyDescent="0.2">
      <c r="A131" s="138"/>
      <c r="B131" s="152" t="s">
        <v>86</v>
      </c>
      <c r="C131" s="152"/>
      <c r="D131" s="152"/>
      <c r="E131" s="152"/>
      <c r="F131" s="152"/>
      <c r="G131" s="152"/>
      <c r="H131" s="150" t="s">
        <v>167</v>
      </c>
      <c r="I131" s="151"/>
      <c r="J131" s="67">
        <v>0</v>
      </c>
      <c r="K131" s="68">
        <v>0</v>
      </c>
      <c r="L131" s="69">
        <f>(J131*0.05)+(K131*0.025)</f>
        <v>0</v>
      </c>
    </row>
    <row r="132" spans="1:12" x14ac:dyDescent="0.2">
      <c r="A132" s="138"/>
      <c r="B132" s="152"/>
      <c r="C132" s="152"/>
      <c r="D132" s="152"/>
      <c r="E132" s="152"/>
      <c r="F132" s="152"/>
      <c r="G132" s="152"/>
      <c r="H132" s="150"/>
      <c r="I132" s="151"/>
      <c r="J132" s="141" t="s">
        <v>61</v>
      </c>
      <c r="K132" s="141"/>
      <c r="L132" s="27">
        <f>IF(L131&gt;=0.5,0.5,L131)</f>
        <v>0</v>
      </c>
    </row>
    <row r="133" spans="1:12" ht="12.75" customHeight="1" x14ac:dyDescent="0.2">
      <c r="A133" s="138"/>
      <c r="B133" s="152"/>
      <c r="C133" s="152"/>
      <c r="D133" s="152"/>
      <c r="E133" s="152"/>
      <c r="F133" s="152"/>
      <c r="G133" s="152"/>
      <c r="H133" s="152" t="s">
        <v>168</v>
      </c>
      <c r="I133" s="153"/>
      <c r="J133" s="70">
        <v>0</v>
      </c>
      <c r="K133" s="71">
        <v>0</v>
      </c>
      <c r="L133" s="72">
        <f>(J133*0.1)+(K133*0.05)</f>
        <v>0</v>
      </c>
    </row>
    <row r="134" spans="1:12" x14ac:dyDescent="0.2">
      <c r="A134" s="138"/>
      <c r="B134" s="152"/>
      <c r="C134" s="152"/>
      <c r="D134" s="152"/>
      <c r="E134" s="152"/>
      <c r="F134" s="152"/>
      <c r="G134" s="152"/>
      <c r="H134" s="152"/>
      <c r="I134" s="153"/>
      <c r="J134" s="141" t="s">
        <v>61</v>
      </c>
      <c r="K134" s="141"/>
      <c r="L134" s="27">
        <f>IF(L133&gt;=1.5,1.5,L133)</f>
        <v>0</v>
      </c>
    </row>
    <row r="135" spans="1:12" ht="12.75" customHeight="1" x14ac:dyDescent="0.2">
      <c r="A135" s="138"/>
      <c r="B135" s="138"/>
      <c r="C135" s="152"/>
      <c r="D135" s="152"/>
      <c r="E135" s="152"/>
      <c r="F135" s="152"/>
      <c r="G135" s="152"/>
      <c r="H135" s="65" t="s">
        <v>87</v>
      </c>
      <c r="I135" s="73">
        <f>SUM(L132,L134)</f>
        <v>0</v>
      </c>
      <c r="J135" s="148" t="s">
        <v>88</v>
      </c>
      <c r="K135" s="148"/>
      <c r="L135" s="74">
        <f>IF(I135&gt;=1.5,1.5,I135)</f>
        <v>0</v>
      </c>
    </row>
    <row r="136" spans="1:12" ht="24.75" customHeight="1" x14ac:dyDescent="0.2">
      <c r="A136" s="144"/>
      <c r="B136" s="145" t="s">
        <v>89</v>
      </c>
      <c r="C136" s="145"/>
      <c r="D136" s="145"/>
      <c r="E136" s="145"/>
      <c r="F136" s="145"/>
      <c r="G136" s="145"/>
      <c r="H136" s="146" t="s">
        <v>169</v>
      </c>
      <c r="I136" s="147"/>
      <c r="J136" s="78">
        <v>0</v>
      </c>
      <c r="K136" s="79">
        <v>0</v>
      </c>
      <c r="L136" s="80">
        <f>(J136*0.1)+(K136*0.05)</f>
        <v>0</v>
      </c>
    </row>
    <row r="137" spans="1:12" ht="12.75" customHeight="1" x14ac:dyDescent="0.2">
      <c r="A137" s="144"/>
      <c r="B137" s="145"/>
      <c r="C137" s="145"/>
      <c r="D137" s="145"/>
      <c r="E137" s="145"/>
      <c r="F137" s="145"/>
      <c r="G137" s="145"/>
      <c r="H137" s="146"/>
      <c r="I137" s="147"/>
      <c r="J137" s="148" t="s">
        <v>90</v>
      </c>
      <c r="K137" s="148"/>
      <c r="L137" s="74">
        <f>IF(L136&gt;=0.5,0.5,L136)</f>
        <v>0</v>
      </c>
    </row>
    <row r="138" spans="1:12" ht="24.75" customHeight="1" x14ac:dyDescent="0.2">
      <c r="A138" s="149"/>
      <c r="B138" s="146" t="s">
        <v>91</v>
      </c>
      <c r="C138" s="146"/>
      <c r="D138" s="146"/>
      <c r="E138" s="146"/>
      <c r="F138" s="146"/>
      <c r="G138" s="146"/>
      <c r="H138" s="150" t="s">
        <v>170</v>
      </c>
      <c r="I138" s="151"/>
      <c r="J138" s="67">
        <v>0</v>
      </c>
      <c r="K138" s="68">
        <v>0</v>
      </c>
      <c r="L138" s="69">
        <f>(J138*0.1)+(K138*0.05)</f>
        <v>0</v>
      </c>
    </row>
    <row r="139" spans="1:12" ht="12.75" customHeight="1" x14ac:dyDescent="0.2">
      <c r="A139" s="149"/>
      <c r="B139" s="146"/>
      <c r="C139" s="146"/>
      <c r="D139" s="146"/>
      <c r="E139" s="146"/>
      <c r="F139" s="146"/>
      <c r="G139" s="146"/>
      <c r="H139" s="150"/>
      <c r="I139" s="151"/>
      <c r="J139" s="148" t="s">
        <v>92</v>
      </c>
      <c r="K139" s="148"/>
      <c r="L139" s="74">
        <f>IF(L138&gt;=0.5,0.5,L138)</f>
        <v>0</v>
      </c>
    </row>
    <row r="140" spans="1:12" ht="18" customHeight="1" x14ac:dyDescent="0.2">
      <c r="A140" s="138"/>
      <c r="B140" s="139" t="s">
        <v>93</v>
      </c>
      <c r="C140" s="139"/>
      <c r="D140" s="139"/>
      <c r="E140" s="139"/>
      <c r="F140" s="139"/>
      <c r="G140" s="139"/>
      <c r="H140" s="140" t="s">
        <v>172</v>
      </c>
      <c r="I140" s="134"/>
      <c r="J140" s="68">
        <v>0</v>
      </c>
      <c r="K140" s="68">
        <v>0</v>
      </c>
      <c r="L140" s="69">
        <f>(J140*0.1)+(K140*0.05)</f>
        <v>0</v>
      </c>
    </row>
    <row r="141" spans="1:12" ht="18" customHeight="1" x14ac:dyDescent="0.2">
      <c r="A141" s="138"/>
      <c r="B141" s="139"/>
      <c r="C141" s="139"/>
      <c r="D141" s="139"/>
      <c r="E141" s="139"/>
      <c r="F141" s="139"/>
      <c r="G141" s="139"/>
      <c r="H141" s="140"/>
      <c r="I141" s="134"/>
      <c r="J141" s="141" t="s">
        <v>61</v>
      </c>
      <c r="K141" s="141"/>
      <c r="L141" s="27">
        <f>IF(L140&gt;=0.5,0.5,L140)</f>
        <v>0</v>
      </c>
    </row>
    <row r="142" spans="1:12" ht="12.75" customHeight="1" x14ac:dyDescent="0.2">
      <c r="A142" s="138"/>
      <c r="B142" s="139"/>
      <c r="C142" s="139"/>
      <c r="D142" s="139"/>
      <c r="E142" s="139"/>
      <c r="F142" s="139"/>
      <c r="G142" s="139"/>
      <c r="H142" s="140" t="s">
        <v>173</v>
      </c>
      <c r="I142" s="134"/>
      <c r="J142" s="68">
        <v>0</v>
      </c>
      <c r="K142" s="68">
        <v>0</v>
      </c>
      <c r="L142" s="69">
        <f>(J142*0.08)+(K142*0.04)</f>
        <v>0</v>
      </c>
    </row>
    <row r="143" spans="1:12" x14ac:dyDescent="0.2">
      <c r="A143" s="138"/>
      <c r="B143" s="139"/>
      <c r="C143" s="139"/>
      <c r="D143" s="139"/>
      <c r="E143" s="139"/>
      <c r="F143" s="139"/>
      <c r="G143" s="139"/>
      <c r="H143" s="140"/>
      <c r="I143" s="134"/>
      <c r="J143" s="141" t="s">
        <v>61</v>
      </c>
      <c r="K143" s="141"/>
      <c r="L143" s="27">
        <f>IF(L142&gt;=0.5,0.5,L142)</f>
        <v>0</v>
      </c>
    </row>
    <row r="144" spans="1:12" ht="12.75" customHeight="1" x14ac:dyDescent="0.2">
      <c r="A144" s="138"/>
      <c r="B144" s="139"/>
      <c r="C144" s="139"/>
      <c r="D144" s="139"/>
      <c r="E144" s="139"/>
      <c r="F144" s="139"/>
      <c r="G144" s="139"/>
      <c r="H144" s="142" t="s">
        <v>171</v>
      </c>
      <c r="I144" s="136"/>
      <c r="J144" s="71">
        <v>0</v>
      </c>
      <c r="K144" s="71">
        <v>0</v>
      </c>
      <c r="L144" s="69">
        <f>(J144*0.05)+(K144*0.025)</f>
        <v>0</v>
      </c>
    </row>
    <row r="145" spans="1:12" x14ac:dyDescent="0.2">
      <c r="A145" s="138"/>
      <c r="B145" s="139"/>
      <c r="C145" s="139"/>
      <c r="D145" s="139"/>
      <c r="E145" s="139"/>
      <c r="F145" s="139"/>
      <c r="G145" s="139"/>
      <c r="H145" s="142"/>
      <c r="I145" s="136"/>
      <c r="J145" s="141" t="s">
        <v>61</v>
      </c>
      <c r="K145" s="141"/>
      <c r="L145" s="27">
        <f>IF(L144&gt;=0.5,0.5,L144)</f>
        <v>0</v>
      </c>
    </row>
    <row r="146" spans="1:12" ht="12.75" customHeight="1" x14ac:dyDescent="0.2">
      <c r="A146" s="138"/>
      <c r="B146" s="139"/>
      <c r="C146" s="139"/>
      <c r="D146" s="139"/>
      <c r="E146" s="139"/>
      <c r="F146" s="139"/>
      <c r="G146" s="139"/>
      <c r="H146" s="83" t="s">
        <v>94</v>
      </c>
      <c r="I146" s="84">
        <f>SUM(L141,L143,L145)</f>
        <v>0</v>
      </c>
      <c r="J146" s="143" t="s">
        <v>95</v>
      </c>
      <c r="K146" s="143"/>
      <c r="L146" s="85">
        <f>IF(I146&gt;=0.5,0.5,I146)</f>
        <v>0</v>
      </c>
    </row>
    <row r="147" spans="1:12" ht="34.5" customHeight="1" x14ac:dyDescent="0.2">
      <c r="A147" s="129"/>
      <c r="B147" s="132" t="s">
        <v>96</v>
      </c>
      <c r="C147" s="132"/>
      <c r="D147" s="132"/>
      <c r="E147" s="132"/>
      <c r="F147" s="132"/>
      <c r="G147" s="132"/>
      <c r="H147" s="132" t="s">
        <v>174</v>
      </c>
      <c r="I147" s="136"/>
      <c r="J147" s="86">
        <v>0</v>
      </c>
      <c r="K147" s="86">
        <v>0</v>
      </c>
      <c r="L147" s="87">
        <f>(J147*0.1)+(K147*0.05)</f>
        <v>0</v>
      </c>
    </row>
    <row r="148" spans="1:12" ht="12.75" customHeight="1" x14ac:dyDescent="0.2">
      <c r="A148" s="129"/>
      <c r="B148" s="132"/>
      <c r="C148" s="132"/>
      <c r="D148" s="132"/>
      <c r="E148" s="132"/>
      <c r="F148" s="132"/>
      <c r="G148" s="132"/>
      <c r="H148" s="132"/>
      <c r="I148" s="136"/>
      <c r="J148" s="133" t="s">
        <v>97</v>
      </c>
      <c r="K148" s="133"/>
      <c r="L148" s="88">
        <f>IF(L147&gt;=0.5,0.5,L147)</f>
        <v>0</v>
      </c>
    </row>
    <row r="149" spans="1:12" ht="23.25" customHeight="1" x14ac:dyDescent="0.2">
      <c r="A149" s="129"/>
      <c r="B149" s="132" t="s">
        <v>98</v>
      </c>
      <c r="C149" s="132"/>
      <c r="D149" s="132"/>
      <c r="E149" s="132"/>
      <c r="F149" s="132"/>
      <c r="G149" s="132"/>
      <c r="H149" s="132" t="s">
        <v>175</v>
      </c>
      <c r="I149" s="137"/>
      <c r="J149" s="86">
        <v>0</v>
      </c>
      <c r="K149" s="86">
        <v>0</v>
      </c>
      <c r="L149" s="87">
        <f>(J149*0.05)+(K149*0.025)</f>
        <v>0</v>
      </c>
    </row>
    <row r="150" spans="1:12" ht="12.75" customHeight="1" x14ac:dyDescent="0.2">
      <c r="A150" s="129"/>
      <c r="B150" s="132"/>
      <c r="C150" s="132"/>
      <c r="D150" s="132"/>
      <c r="E150" s="132"/>
      <c r="F150" s="132"/>
      <c r="G150" s="132"/>
      <c r="H150" s="132"/>
      <c r="I150" s="137"/>
      <c r="J150" s="133" t="s">
        <v>99</v>
      </c>
      <c r="K150" s="133"/>
      <c r="L150" s="88">
        <f>IF(L149&gt;=0.3,0.3,L149)</f>
        <v>0</v>
      </c>
    </row>
    <row r="151" spans="1:12" ht="23.25" customHeight="1" x14ac:dyDescent="0.2">
      <c r="A151" s="129"/>
      <c r="B151" s="132" t="s">
        <v>100</v>
      </c>
      <c r="C151" s="132"/>
      <c r="D151" s="132"/>
      <c r="E151" s="132"/>
      <c r="F151" s="132"/>
      <c r="G151" s="132"/>
      <c r="H151" s="89" t="s">
        <v>176</v>
      </c>
      <c r="I151" s="82"/>
      <c r="J151" s="86">
        <v>0</v>
      </c>
      <c r="K151" s="86">
        <v>0</v>
      </c>
      <c r="L151" s="87">
        <f>(J151*0.5)+(K151*0.25)</f>
        <v>0</v>
      </c>
    </row>
    <row r="152" spans="1:12" ht="30" x14ac:dyDescent="0.2">
      <c r="A152" s="129"/>
      <c r="B152" s="132"/>
      <c r="C152" s="132"/>
      <c r="D152" s="132"/>
      <c r="E152" s="132"/>
      <c r="F152" s="132"/>
      <c r="G152" s="132"/>
      <c r="H152" s="89" t="s">
        <v>177</v>
      </c>
      <c r="I152" s="82"/>
      <c r="J152" s="86">
        <v>0</v>
      </c>
      <c r="K152" s="86">
        <v>0</v>
      </c>
      <c r="L152" s="87">
        <f>(J152*0.5)+(K152*0.25)</f>
        <v>0</v>
      </c>
    </row>
    <row r="153" spans="1:12" ht="30" x14ac:dyDescent="0.2">
      <c r="A153" s="129"/>
      <c r="B153" s="132"/>
      <c r="C153" s="132"/>
      <c r="D153" s="132"/>
      <c r="E153" s="132"/>
      <c r="F153" s="132"/>
      <c r="G153" s="132"/>
      <c r="H153" s="89" t="s">
        <v>178</v>
      </c>
      <c r="I153" s="82"/>
      <c r="J153" s="86">
        <v>0</v>
      </c>
      <c r="K153" s="86">
        <v>0</v>
      </c>
      <c r="L153" s="87">
        <f>(J153*0.025)+(K153*0.01)</f>
        <v>0</v>
      </c>
    </row>
    <row r="154" spans="1:12" ht="30" x14ac:dyDescent="0.2">
      <c r="A154" s="129"/>
      <c r="B154" s="132"/>
      <c r="C154" s="132"/>
      <c r="D154" s="132"/>
      <c r="E154" s="132"/>
      <c r="F154" s="132"/>
      <c r="G154" s="132"/>
      <c r="H154" s="89" t="s">
        <v>179</v>
      </c>
      <c r="I154" s="82"/>
      <c r="J154" s="86">
        <v>0</v>
      </c>
      <c r="K154" s="86">
        <v>0</v>
      </c>
      <c r="L154" s="87">
        <f>(J154*0.05)+(K154*0.025)</f>
        <v>0</v>
      </c>
    </row>
    <row r="155" spans="1:12" ht="12.75" customHeight="1" x14ac:dyDescent="0.2">
      <c r="A155" s="129"/>
      <c r="B155" s="132"/>
      <c r="C155" s="132"/>
      <c r="D155" s="132"/>
      <c r="E155" s="132"/>
      <c r="F155" s="132"/>
      <c r="G155" s="132"/>
      <c r="H155" s="90" t="s">
        <v>101</v>
      </c>
      <c r="I155" s="81">
        <f>SUM(L151:L154)</f>
        <v>0</v>
      </c>
      <c r="J155" s="133" t="s">
        <v>102</v>
      </c>
      <c r="K155" s="133"/>
      <c r="L155" s="88">
        <f>IF(I155&gt;=0.5,0.5,I155)</f>
        <v>0</v>
      </c>
    </row>
    <row r="156" spans="1:12" ht="24.75" customHeight="1" x14ac:dyDescent="0.2">
      <c r="A156" s="129"/>
      <c r="B156" s="132" t="s">
        <v>103</v>
      </c>
      <c r="C156" s="132"/>
      <c r="D156" s="132"/>
      <c r="E156" s="132"/>
      <c r="F156" s="132"/>
      <c r="G156" s="132"/>
      <c r="H156" s="132" t="s">
        <v>104</v>
      </c>
      <c r="I156" s="134"/>
      <c r="J156" s="135">
        <v>0</v>
      </c>
      <c r="K156" s="135"/>
      <c r="L156" s="87">
        <f>(J156*0.1)</f>
        <v>0</v>
      </c>
    </row>
    <row r="157" spans="1:12" ht="12.75" customHeight="1" x14ac:dyDescent="0.2">
      <c r="A157" s="129"/>
      <c r="B157" s="132"/>
      <c r="C157" s="132"/>
      <c r="D157" s="132"/>
      <c r="E157" s="132"/>
      <c r="F157" s="132"/>
      <c r="G157" s="132"/>
      <c r="H157" s="132"/>
      <c r="I157" s="134"/>
      <c r="J157" s="133" t="s">
        <v>105</v>
      </c>
      <c r="K157" s="133"/>
      <c r="L157" s="88">
        <f>IF(L156&gt;=0.3,0.3,L156)</f>
        <v>0</v>
      </c>
    </row>
    <row r="158" spans="1:12" x14ac:dyDescent="0.2">
      <c r="A158" s="91"/>
      <c r="B158" s="127"/>
      <c r="C158" s="127"/>
      <c r="D158" s="127"/>
      <c r="E158" s="127"/>
      <c r="F158" s="127"/>
      <c r="G158" s="127"/>
      <c r="H158" s="91"/>
      <c r="I158" s="92"/>
      <c r="J158" s="128" t="s">
        <v>106</v>
      </c>
      <c r="K158" s="128"/>
      <c r="L158" s="93">
        <f>SUM(L76,L83,L92,L97,L102,L108,L113,L118,L123,L130,L135,L137,L139,L146,L148,L150,L155,L157)</f>
        <v>0</v>
      </c>
    </row>
    <row r="159" spans="1:12" x14ac:dyDescent="0.2">
      <c r="A159" s="94"/>
      <c r="B159" s="129"/>
      <c r="C159" s="129"/>
      <c r="D159" s="129"/>
      <c r="E159" s="129"/>
      <c r="F159" s="129"/>
      <c r="G159" s="129"/>
      <c r="H159" s="26"/>
      <c r="I159" s="95"/>
      <c r="J159" s="130" t="s">
        <v>107</v>
      </c>
      <c r="K159" s="130"/>
      <c r="L159" s="96">
        <f>IF(L158&gt;=4,4,L158)</f>
        <v>0</v>
      </c>
    </row>
    <row r="160" spans="1:12" x14ac:dyDescent="0.2">
      <c r="A160" s="131"/>
      <c r="B160" s="116" t="s">
        <v>108</v>
      </c>
      <c r="C160" s="116"/>
      <c r="D160" s="116"/>
      <c r="E160" s="116"/>
      <c r="F160" s="116"/>
      <c r="G160" s="116"/>
      <c r="H160" s="97">
        <f>L23</f>
        <v>0</v>
      </c>
      <c r="I160" s="115"/>
      <c r="J160" s="115"/>
      <c r="K160" s="115"/>
      <c r="L160" s="115"/>
    </row>
    <row r="161" spans="1:12" x14ac:dyDescent="0.2">
      <c r="A161" s="131"/>
      <c r="B161" s="116" t="s">
        <v>109</v>
      </c>
      <c r="C161" s="116"/>
      <c r="D161" s="116"/>
      <c r="E161" s="116"/>
      <c r="F161" s="116"/>
      <c r="G161" s="116"/>
      <c r="H161" s="98">
        <f>L53</f>
        <v>0</v>
      </c>
      <c r="I161" s="115"/>
      <c r="J161" s="115"/>
      <c r="K161" s="115"/>
      <c r="L161" s="115"/>
    </row>
    <row r="162" spans="1:12" x14ac:dyDescent="0.2">
      <c r="A162" s="131"/>
      <c r="B162" s="116" t="s">
        <v>110</v>
      </c>
      <c r="C162" s="116"/>
      <c r="D162" s="116"/>
      <c r="E162" s="116"/>
      <c r="F162" s="116"/>
      <c r="G162" s="116"/>
      <c r="H162" s="98">
        <f>L67</f>
        <v>0</v>
      </c>
      <c r="I162" s="115"/>
      <c r="J162" s="115"/>
      <c r="K162" s="115"/>
      <c r="L162" s="115"/>
    </row>
    <row r="163" spans="1:12" x14ac:dyDescent="0.2">
      <c r="A163" s="131"/>
      <c r="B163" s="116" t="s">
        <v>111</v>
      </c>
      <c r="C163" s="116"/>
      <c r="D163" s="116"/>
      <c r="E163" s="116"/>
      <c r="F163" s="116"/>
      <c r="G163" s="116"/>
      <c r="H163" s="98">
        <f>L159</f>
        <v>0</v>
      </c>
      <c r="I163" s="115"/>
      <c r="J163" s="115"/>
      <c r="K163" s="115"/>
      <c r="L163" s="115"/>
    </row>
    <row r="164" spans="1:12" x14ac:dyDescent="0.2">
      <c r="A164" s="131"/>
      <c r="B164" s="99"/>
      <c r="C164" s="99"/>
      <c r="D164" s="99"/>
      <c r="E164" s="117" t="s">
        <v>112</v>
      </c>
      <c r="F164" s="117"/>
      <c r="G164" s="117"/>
      <c r="H164" s="100">
        <f>SUM(H160:H163)</f>
        <v>0</v>
      </c>
      <c r="I164" s="115"/>
      <c r="J164" s="115"/>
      <c r="K164" s="115"/>
      <c r="L164" s="115"/>
    </row>
    <row r="165" spans="1:12" x14ac:dyDescent="0.2">
      <c r="A165" s="4"/>
      <c r="E165" s="101"/>
      <c r="F165" s="101"/>
      <c r="G165" s="101"/>
    </row>
    <row r="166" spans="1:12" x14ac:dyDescent="0.2">
      <c r="A166" s="4"/>
    </row>
    <row r="168" spans="1:12" ht="23.25" customHeight="1" x14ac:dyDescent="0.2">
      <c r="A168" s="126" t="s">
        <v>113</v>
      </c>
      <c r="B168" s="126"/>
      <c r="C168" s="126"/>
      <c r="D168" s="126"/>
      <c r="E168" s="126"/>
      <c r="F168" s="126"/>
      <c r="G168" s="126"/>
      <c r="H168" s="126"/>
      <c r="I168" s="126"/>
      <c r="J168" s="126"/>
      <c r="K168" s="126"/>
      <c r="L168" s="4"/>
    </row>
    <row r="169" spans="1:12" customFormat="1" ht="23.25" customHeight="1" x14ac:dyDescent="0.2">
      <c r="A169" s="123" t="s">
        <v>114</v>
      </c>
      <c r="B169" s="123"/>
      <c r="C169" s="123"/>
      <c r="D169" s="123"/>
      <c r="E169" s="123"/>
      <c r="F169" s="123"/>
      <c r="G169" s="123"/>
      <c r="H169" s="123"/>
      <c r="I169" s="123"/>
      <c r="J169" s="123"/>
      <c r="K169" s="123"/>
      <c r="L169" s="102"/>
    </row>
    <row r="170" spans="1:12" s="107" customFormat="1" ht="22.5" customHeight="1" x14ac:dyDescent="0.2">
      <c r="A170" s="125" t="s">
        <v>115</v>
      </c>
      <c r="B170" s="125"/>
      <c r="C170" s="125"/>
      <c r="D170" s="125"/>
      <c r="E170" s="125"/>
      <c r="F170" s="103" t="s">
        <v>116</v>
      </c>
      <c r="G170" s="104"/>
      <c r="H170" s="104"/>
      <c r="I170" s="105"/>
      <c r="J170" s="104"/>
      <c r="K170" s="104"/>
      <c r="L170" s="106"/>
    </row>
    <row r="171" spans="1:12" s="107" customFormat="1" x14ac:dyDescent="0.2">
      <c r="A171" s="120" t="s">
        <v>15</v>
      </c>
      <c r="B171" s="120"/>
      <c r="C171" s="120"/>
      <c r="D171" s="120"/>
      <c r="E171" s="120"/>
      <c r="F171" s="120"/>
      <c r="G171" s="104"/>
      <c r="I171" s="105"/>
      <c r="J171" s="104"/>
      <c r="K171" s="104"/>
      <c r="L171" s="106"/>
    </row>
    <row r="172" spans="1:12" s="107" customFormat="1" x14ac:dyDescent="0.2">
      <c r="A172" s="118" t="s">
        <v>117</v>
      </c>
      <c r="B172" s="118"/>
      <c r="C172" s="118" t="s">
        <v>118</v>
      </c>
      <c r="D172" s="118"/>
      <c r="E172" s="118"/>
      <c r="F172" s="108" t="s">
        <v>119</v>
      </c>
      <c r="G172" s="104"/>
      <c r="I172" s="105"/>
      <c r="J172" s="104"/>
      <c r="K172" s="104"/>
      <c r="L172" s="106"/>
    </row>
    <row r="173" spans="1:12" s="107" customFormat="1" x14ac:dyDescent="0.2">
      <c r="A173" s="119" t="str">
        <f>IF(F170="SIM",L53,"Não se aplica")</f>
        <v>Não se aplica</v>
      </c>
      <c r="B173" s="119"/>
      <c r="C173" s="119" t="str">
        <f>IF(F170="SIM",A173*1.3,"Não se aplica")</f>
        <v>Não se aplica</v>
      </c>
      <c r="D173" s="119"/>
      <c r="E173" s="119"/>
      <c r="F173" s="109" t="str">
        <f>IF(F170="SIM", IF(C173&gt;=4,4,C173), "Não se aplica")</f>
        <v>Não se aplica</v>
      </c>
      <c r="G173" s="104"/>
      <c r="I173" s="105"/>
      <c r="J173" s="104"/>
      <c r="K173" s="104"/>
      <c r="L173" s="106"/>
    </row>
    <row r="174" spans="1:12" s="107" customFormat="1" x14ac:dyDescent="0.2">
      <c r="A174" s="120" t="s">
        <v>120</v>
      </c>
      <c r="B174" s="120"/>
      <c r="C174" s="120"/>
      <c r="D174" s="120"/>
      <c r="E174" s="120"/>
      <c r="F174" s="120"/>
      <c r="G174" s="104"/>
      <c r="H174" s="104"/>
      <c r="I174" s="105"/>
      <c r="J174" s="104"/>
      <c r="K174" s="104"/>
      <c r="L174" s="106"/>
    </row>
    <row r="175" spans="1:12" s="107" customFormat="1" x14ac:dyDescent="0.2">
      <c r="A175" s="118" t="s">
        <v>117</v>
      </c>
      <c r="B175" s="118"/>
      <c r="C175" s="118" t="s">
        <v>118</v>
      </c>
      <c r="D175" s="118"/>
      <c r="E175" s="118"/>
      <c r="F175" s="108" t="s">
        <v>119</v>
      </c>
      <c r="G175" s="104"/>
      <c r="H175" s="104"/>
      <c r="I175" s="105"/>
      <c r="J175" s="104"/>
      <c r="K175" s="104"/>
      <c r="L175" s="106"/>
    </row>
    <row r="176" spans="1:12" s="107" customFormat="1" x14ac:dyDescent="0.2">
      <c r="A176" s="119" t="str">
        <f>IF(F170="SIM",L67,"Não se aplica")</f>
        <v>Não se aplica</v>
      </c>
      <c r="B176" s="119"/>
      <c r="C176" s="119" t="str">
        <f>IF(F170="SIM",A176*1.3,"Não se aplica")</f>
        <v>Não se aplica</v>
      </c>
      <c r="D176" s="119"/>
      <c r="E176" s="119"/>
      <c r="F176" s="109" t="str">
        <f>IF(F170="SIM", IF(C176&gt;=1,1,C176), "Não se aplica")</f>
        <v>Não se aplica</v>
      </c>
      <c r="G176" s="104"/>
      <c r="H176" s="104"/>
      <c r="I176" s="105"/>
      <c r="J176" s="104"/>
      <c r="K176" s="104"/>
      <c r="L176" s="106"/>
    </row>
    <row r="177" spans="1:12" s="107" customFormat="1" x14ac:dyDescent="0.2">
      <c r="A177" s="120" t="s">
        <v>121</v>
      </c>
      <c r="B177" s="120"/>
      <c r="C177" s="120"/>
      <c r="D177" s="120"/>
      <c r="E177" s="120"/>
      <c r="F177" s="120"/>
      <c r="G177" s="104"/>
      <c r="H177" s="104"/>
      <c r="I177" s="105"/>
      <c r="J177" s="104"/>
      <c r="K177" s="104"/>
      <c r="L177" s="106"/>
    </row>
    <row r="178" spans="1:12" s="107" customFormat="1" x14ac:dyDescent="0.2">
      <c r="A178" s="118" t="s">
        <v>117</v>
      </c>
      <c r="B178" s="118"/>
      <c r="C178" s="118" t="s">
        <v>118</v>
      </c>
      <c r="D178" s="118"/>
      <c r="E178" s="118"/>
      <c r="F178" s="108" t="s">
        <v>119</v>
      </c>
      <c r="G178" s="104"/>
      <c r="H178" s="104"/>
      <c r="I178" s="105"/>
      <c r="J178" s="104"/>
      <c r="K178" s="104"/>
      <c r="L178" s="106"/>
    </row>
    <row r="179" spans="1:12" s="107" customFormat="1" x14ac:dyDescent="0.2">
      <c r="A179" s="119" t="str">
        <f>IF(F170="SIM",L159,"Não se aplica")</f>
        <v>Não se aplica</v>
      </c>
      <c r="B179" s="119"/>
      <c r="C179" s="119" t="str">
        <f>IF(F170="SIM",A179*1.3,"Não se aplica")</f>
        <v>Não se aplica</v>
      </c>
      <c r="D179" s="119"/>
      <c r="E179" s="119"/>
      <c r="F179" s="109" t="str">
        <f>IF(F170="SIM", IF(C179&gt;=4,4,C179), "Não se aplica")</f>
        <v>Não se aplica</v>
      </c>
      <c r="G179" s="104"/>
      <c r="H179" s="104"/>
      <c r="I179" s="105"/>
      <c r="J179" s="104"/>
      <c r="K179" s="104"/>
      <c r="L179" s="106"/>
    </row>
    <row r="180" spans="1:12" s="107" customFormat="1" x14ac:dyDescent="0.2">
      <c r="A180" s="110"/>
      <c r="B180" s="110"/>
      <c r="C180" s="110"/>
      <c r="D180" s="110"/>
      <c r="E180" s="110"/>
      <c r="F180" s="110"/>
      <c r="G180" s="104"/>
      <c r="H180" s="104"/>
      <c r="I180" s="105"/>
      <c r="J180" s="104"/>
      <c r="K180" s="104"/>
      <c r="L180" s="106"/>
    </row>
    <row r="181" spans="1:12" s="107" customFormat="1" ht="20.25" customHeight="1" x14ac:dyDescent="0.2">
      <c r="A181" s="125" t="s">
        <v>122</v>
      </c>
      <c r="B181" s="125"/>
      <c r="C181" s="125"/>
      <c r="D181" s="125"/>
      <c r="E181" s="125"/>
      <c r="F181" s="103" t="s">
        <v>116</v>
      </c>
      <c r="G181" s="104"/>
      <c r="H181" s="104"/>
      <c r="I181" s="105"/>
      <c r="J181" s="104"/>
      <c r="K181" s="104"/>
      <c r="L181" s="106"/>
    </row>
    <row r="182" spans="1:12" s="107" customFormat="1" x14ac:dyDescent="0.2">
      <c r="A182" s="120" t="s">
        <v>15</v>
      </c>
      <c r="B182" s="120"/>
      <c r="C182" s="120"/>
      <c r="D182" s="120"/>
      <c r="E182" s="120"/>
      <c r="F182" s="120"/>
      <c r="G182" s="104"/>
      <c r="H182" s="104"/>
      <c r="I182" s="105"/>
      <c r="J182" s="104"/>
      <c r="K182" s="104"/>
      <c r="L182" s="106"/>
    </row>
    <row r="183" spans="1:12" x14ac:dyDescent="0.2">
      <c r="A183" s="118" t="s">
        <v>117</v>
      </c>
      <c r="B183" s="118"/>
      <c r="C183" s="118" t="s">
        <v>123</v>
      </c>
      <c r="D183" s="118"/>
      <c r="E183" s="118"/>
      <c r="F183" s="108" t="s">
        <v>119</v>
      </c>
    </row>
    <row r="184" spans="1:12" x14ac:dyDescent="0.2">
      <c r="A184" s="119" t="str">
        <f>IF(F181="SIM",L53,"Não se aplica")</f>
        <v>Não se aplica</v>
      </c>
      <c r="B184" s="119"/>
      <c r="C184" s="118" t="str">
        <f>IF(F181="SIM",A184*1.2,"Não se aplica")</f>
        <v>Não se aplica</v>
      </c>
      <c r="D184" s="118"/>
      <c r="E184" s="118"/>
      <c r="F184" s="108" t="str">
        <f>IF(F181="SIM", IF(C184&gt;=4,4,C184), "Não se aplica")</f>
        <v>Não se aplica</v>
      </c>
    </row>
    <row r="185" spans="1:12" x14ac:dyDescent="0.2">
      <c r="A185" s="120" t="s">
        <v>120</v>
      </c>
      <c r="B185" s="120"/>
      <c r="C185" s="120"/>
      <c r="D185" s="120"/>
      <c r="E185" s="120"/>
      <c r="F185" s="120"/>
    </row>
    <row r="186" spans="1:12" x14ac:dyDescent="0.2">
      <c r="A186" s="118" t="s">
        <v>117</v>
      </c>
      <c r="B186" s="118"/>
      <c r="C186" s="118" t="s">
        <v>123</v>
      </c>
      <c r="D186" s="118"/>
      <c r="E186" s="118"/>
      <c r="F186" s="108" t="s">
        <v>119</v>
      </c>
    </row>
    <row r="187" spans="1:12" x14ac:dyDescent="0.2">
      <c r="A187" s="119" t="str">
        <f>IF(F181="SIM",L67,"Não se aplica")</f>
        <v>Não se aplica</v>
      </c>
      <c r="B187" s="119"/>
      <c r="C187" s="118" t="str">
        <f>IF(F181="SIM",A187*1.2,"Não se aplica")</f>
        <v>Não se aplica</v>
      </c>
      <c r="D187" s="118"/>
      <c r="E187" s="118"/>
      <c r="F187" s="108" t="str">
        <f>IF(F181="SIM", IF(C187&gt;=1,1,C187), "Não se aplica")</f>
        <v>Não se aplica</v>
      </c>
    </row>
    <row r="188" spans="1:12" x14ac:dyDescent="0.2">
      <c r="A188" s="120" t="s">
        <v>121</v>
      </c>
      <c r="B188" s="120"/>
      <c r="C188" s="120"/>
      <c r="D188" s="120"/>
      <c r="E188" s="120"/>
      <c r="F188" s="120"/>
    </row>
    <row r="189" spans="1:12" x14ac:dyDescent="0.2">
      <c r="A189" s="118" t="s">
        <v>117</v>
      </c>
      <c r="B189" s="118"/>
      <c r="C189" s="118" t="s">
        <v>123</v>
      </c>
      <c r="D189" s="118"/>
      <c r="E189" s="118"/>
      <c r="F189" s="108" t="s">
        <v>119</v>
      </c>
    </row>
    <row r="190" spans="1:12" x14ac:dyDescent="0.2">
      <c r="A190" s="119" t="str">
        <f>IF(F181="SIM",L159,"Não se aplica")</f>
        <v>Não se aplica</v>
      </c>
      <c r="B190" s="119"/>
      <c r="C190" s="118" t="str">
        <f>IF(F181="SIM",A190*1.2,"Não se aplica")</f>
        <v>Não se aplica</v>
      </c>
      <c r="D190" s="118"/>
      <c r="E190" s="118"/>
      <c r="F190" s="108" t="str">
        <f>IF(F181="SIM", IF(C190&gt;=4,4,C190), "Não se aplica")</f>
        <v>Não se aplica</v>
      </c>
    </row>
    <row r="191" spans="1:12" x14ac:dyDescent="0.2">
      <c r="A191" s="111"/>
      <c r="B191" s="111"/>
      <c r="C191" s="111"/>
      <c r="D191" s="111"/>
      <c r="E191" s="111"/>
      <c r="F191" s="111"/>
    </row>
    <row r="192" spans="1:12" x14ac:dyDescent="0.2">
      <c r="A192" s="123" t="s">
        <v>124</v>
      </c>
      <c r="B192" s="123"/>
      <c r="C192" s="123"/>
      <c r="D192" s="123"/>
      <c r="E192" s="123"/>
      <c r="F192" s="123"/>
      <c r="G192" s="123"/>
      <c r="H192" s="123"/>
      <c r="I192" s="123"/>
      <c r="J192" s="123"/>
      <c r="K192" s="123"/>
    </row>
    <row r="193" spans="1:6" ht="29.25" customHeight="1" x14ac:dyDescent="0.2">
      <c r="A193" s="124" t="s">
        <v>125</v>
      </c>
      <c r="B193" s="124"/>
      <c r="C193" s="124"/>
      <c r="D193" s="124"/>
      <c r="E193" s="124"/>
      <c r="F193" s="103" t="s">
        <v>116</v>
      </c>
    </row>
    <row r="194" spans="1:6" x14ac:dyDescent="0.2">
      <c r="A194" s="120" t="s">
        <v>15</v>
      </c>
      <c r="B194" s="120"/>
      <c r="C194" s="120"/>
      <c r="D194" s="120"/>
      <c r="E194" s="120"/>
      <c r="F194" s="120"/>
    </row>
    <row r="195" spans="1:6" x14ac:dyDescent="0.2">
      <c r="A195" s="118" t="s">
        <v>117</v>
      </c>
      <c r="B195" s="118"/>
      <c r="C195" s="118" t="s">
        <v>123</v>
      </c>
      <c r="D195" s="118"/>
      <c r="E195" s="118"/>
      <c r="F195" s="108" t="s">
        <v>119</v>
      </c>
    </row>
    <row r="196" spans="1:6" x14ac:dyDescent="0.2">
      <c r="A196" s="119" t="str">
        <f>IF(F193="SIM",L53,"Não se aplica")</f>
        <v>Não se aplica</v>
      </c>
      <c r="B196" s="119"/>
      <c r="C196" s="118" t="str">
        <f>IF(F193="SIM",A196*1.2,"Não se aplica")</f>
        <v>Não se aplica</v>
      </c>
      <c r="D196" s="118"/>
      <c r="E196" s="118"/>
      <c r="F196" s="108" t="str">
        <f>IF(F193="SIM", IF(C196&gt;=4,4,C196), "Não se aplica")</f>
        <v>Não se aplica</v>
      </c>
    </row>
    <row r="197" spans="1:6" x14ac:dyDescent="0.2">
      <c r="A197" s="120" t="s">
        <v>120</v>
      </c>
      <c r="B197" s="120"/>
      <c r="C197" s="120"/>
      <c r="D197" s="120"/>
      <c r="E197" s="120"/>
      <c r="F197" s="120"/>
    </row>
    <row r="198" spans="1:6" x14ac:dyDescent="0.2">
      <c r="A198" s="118" t="s">
        <v>117</v>
      </c>
      <c r="B198" s="118"/>
      <c r="C198" s="118" t="s">
        <v>123</v>
      </c>
      <c r="D198" s="118"/>
      <c r="E198" s="118"/>
      <c r="F198" s="108" t="s">
        <v>119</v>
      </c>
    </row>
    <row r="199" spans="1:6" x14ac:dyDescent="0.2">
      <c r="A199" s="119" t="str">
        <f>IF(F193="SIM",L67,"Não se aplica")</f>
        <v>Não se aplica</v>
      </c>
      <c r="B199" s="119"/>
      <c r="C199" s="118" t="str">
        <f>IF(F193="SIM",A199*1.2,"Não se aplica")</f>
        <v>Não se aplica</v>
      </c>
      <c r="D199" s="118"/>
      <c r="E199" s="118"/>
      <c r="F199" s="108" t="str">
        <f>IF(F193="SIM", IF(C199&gt;=1,1,C199), "Não se aplica")</f>
        <v>Não se aplica</v>
      </c>
    </row>
    <row r="200" spans="1:6" x14ac:dyDescent="0.2">
      <c r="A200" s="120" t="s">
        <v>121</v>
      </c>
      <c r="B200" s="120"/>
      <c r="C200" s="120"/>
      <c r="D200" s="120"/>
      <c r="E200" s="120"/>
      <c r="F200" s="120"/>
    </row>
    <row r="201" spans="1:6" x14ac:dyDescent="0.2">
      <c r="A201" s="118" t="s">
        <v>117</v>
      </c>
      <c r="B201" s="118"/>
      <c r="C201" s="118" t="s">
        <v>123</v>
      </c>
      <c r="D201" s="118"/>
      <c r="E201" s="118"/>
      <c r="F201" s="108" t="s">
        <v>119</v>
      </c>
    </row>
    <row r="202" spans="1:6" x14ac:dyDescent="0.2">
      <c r="A202" s="119" t="str">
        <f>IF(F193="SIM",L159,"Não se aplica")</f>
        <v>Não se aplica</v>
      </c>
      <c r="B202" s="119"/>
      <c r="C202" s="118" t="str">
        <f>IF(F193="SIM",A202*1.2,"Não se aplica")</f>
        <v>Não se aplica</v>
      </c>
      <c r="D202" s="118"/>
      <c r="E202" s="118"/>
      <c r="F202" s="108" t="str">
        <f>IF(F193="SIM", IF(C202&gt;=4,4,C202), "Não se aplica")</f>
        <v>Não se aplica</v>
      </c>
    </row>
    <row r="203" spans="1:6" x14ac:dyDescent="0.2">
      <c r="A203" s="111"/>
      <c r="B203" s="111"/>
      <c r="C203" s="111"/>
      <c r="D203" s="111"/>
      <c r="E203" s="111"/>
      <c r="F203" s="111"/>
    </row>
    <row r="204" spans="1:6" ht="29.25" customHeight="1" x14ac:dyDescent="0.2">
      <c r="A204" s="121" t="s">
        <v>126</v>
      </c>
      <c r="B204" s="121"/>
      <c r="C204" s="121"/>
      <c r="D204" s="121"/>
      <c r="E204" s="121"/>
      <c r="F204" s="103" t="s">
        <v>116</v>
      </c>
    </row>
    <row r="205" spans="1:6" x14ac:dyDescent="0.2">
      <c r="A205" s="122" t="s">
        <v>15</v>
      </c>
      <c r="B205" s="122"/>
      <c r="C205" s="122"/>
      <c r="D205" s="122"/>
      <c r="E205" s="122"/>
      <c r="F205" s="122"/>
    </row>
    <row r="206" spans="1:6" x14ac:dyDescent="0.2">
      <c r="A206" s="118" t="s">
        <v>117</v>
      </c>
      <c r="B206" s="118"/>
      <c r="C206" s="118" t="s">
        <v>127</v>
      </c>
      <c r="D206" s="118"/>
      <c r="E206" s="118"/>
      <c r="F206" s="108" t="s">
        <v>119</v>
      </c>
    </row>
    <row r="207" spans="1:6" x14ac:dyDescent="0.2">
      <c r="A207" s="119" t="str">
        <f>IF(F204="SIM",L53,"Não se aplica")</f>
        <v>Não se aplica</v>
      </c>
      <c r="B207" s="119"/>
      <c r="C207" s="118" t="str">
        <f>IF(F204="SIM",A207*1.56,"Não se aplica")</f>
        <v>Não se aplica</v>
      </c>
      <c r="D207" s="118"/>
      <c r="E207" s="118"/>
      <c r="F207" s="108" t="str">
        <f>IF(F204="SIM", IF(C207&gt;=4,4,C207), "Não se aplica")</f>
        <v>Não se aplica</v>
      </c>
    </row>
    <row r="208" spans="1:6" x14ac:dyDescent="0.2">
      <c r="A208" s="120" t="s">
        <v>120</v>
      </c>
      <c r="B208" s="120"/>
      <c r="C208" s="120"/>
      <c r="D208" s="120"/>
      <c r="E208" s="120"/>
      <c r="F208" s="120"/>
    </row>
    <row r="209" spans="1:8" x14ac:dyDescent="0.2">
      <c r="A209" s="118" t="s">
        <v>117</v>
      </c>
      <c r="B209" s="118"/>
      <c r="C209" s="118" t="s">
        <v>127</v>
      </c>
      <c r="D209" s="118"/>
      <c r="E209" s="118"/>
      <c r="F209" s="108" t="s">
        <v>119</v>
      </c>
    </row>
    <row r="210" spans="1:8" x14ac:dyDescent="0.2">
      <c r="A210" s="119" t="str">
        <f>IF(F204="SIM",L67,"Não se aplica")</f>
        <v>Não se aplica</v>
      </c>
      <c r="B210" s="119"/>
      <c r="C210" s="118" t="str">
        <f>IF(F204="SIM",A210*1.56,"Não se aplica")</f>
        <v>Não se aplica</v>
      </c>
      <c r="D210" s="118"/>
      <c r="E210" s="118"/>
      <c r="F210" s="108" t="str">
        <f>IF(F204="SIM", IF(C210&gt;=1,1,C210), "Não se aplica")</f>
        <v>Não se aplica</v>
      </c>
    </row>
    <row r="211" spans="1:8" x14ac:dyDescent="0.2">
      <c r="A211" s="120" t="s">
        <v>121</v>
      </c>
      <c r="B211" s="120"/>
      <c r="C211" s="120"/>
      <c r="D211" s="120"/>
      <c r="E211" s="120"/>
      <c r="F211" s="120"/>
    </row>
    <row r="212" spans="1:8" x14ac:dyDescent="0.2">
      <c r="A212" s="118" t="s">
        <v>117</v>
      </c>
      <c r="B212" s="118"/>
      <c r="C212" s="118" t="s">
        <v>127</v>
      </c>
      <c r="D212" s="118"/>
      <c r="E212" s="118"/>
      <c r="F212" s="108" t="s">
        <v>119</v>
      </c>
    </row>
    <row r="213" spans="1:8" x14ac:dyDescent="0.2">
      <c r="A213" s="119" t="str">
        <f>IF(F204="SIM",L159,"Não se aplica")</f>
        <v>Não se aplica</v>
      </c>
      <c r="B213" s="119"/>
      <c r="C213" s="118" t="str">
        <f>IF(F204="SIM",A213*1.56,"Não se aplica")</f>
        <v>Não se aplica</v>
      </c>
      <c r="D213" s="118"/>
      <c r="E213" s="118"/>
      <c r="F213" s="108" t="str">
        <f>IF(F204="SIM", IF(C213&gt;=4,4,C213), "Não se aplica")</f>
        <v>Não se aplica</v>
      </c>
    </row>
    <row r="214" spans="1:8" x14ac:dyDescent="0.2">
      <c r="A214" s="111"/>
      <c r="B214" s="111"/>
      <c r="C214" s="111"/>
      <c r="D214" s="111"/>
      <c r="E214" s="111"/>
      <c r="F214" s="111"/>
    </row>
    <row r="215" spans="1:8" ht="27.75" customHeight="1" x14ac:dyDescent="0.2">
      <c r="A215" s="121" t="s">
        <v>128</v>
      </c>
      <c r="B215" s="121"/>
      <c r="C215" s="121"/>
      <c r="D215" s="121"/>
      <c r="E215" s="121"/>
      <c r="F215" s="103" t="s">
        <v>116</v>
      </c>
    </row>
    <row r="216" spans="1:8" x14ac:dyDescent="0.2">
      <c r="A216" s="120" t="s">
        <v>15</v>
      </c>
      <c r="B216" s="120"/>
      <c r="C216" s="120"/>
      <c r="D216" s="120"/>
      <c r="E216" s="120"/>
      <c r="F216" s="120"/>
    </row>
    <row r="217" spans="1:8" x14ac:dyDescent="0.2">
      <c r="A217" s="118" t="s">
        <v>117</v>
      </c>
      <c r="B217" s="118"/>
      <c r="C217" s="118" t="s">
        <v>129</v>
      </c>
      <c r="D217" s="118"/>
      <c r="E217" s="118"/>
      <c r="F217" s="108" t="s">
        <v>119</v>
      </c>
    </row>
    <row r="218" spans="1:8" x14ac:dyDescent="0.2">
      <c r="A218" s="119" t="str">
        <f>IF(F215="SIM",L53,"Não se aplica")</f>
        <v>Não se aplica</v>
      </c>
      <c r="B218" s="119"/>
      <c r="C218" s="118" t="str">
        <f>IF(F215="SIM",A218*1.44,"Não se aplica")</f>
        <v>Não se aplica</v>
      </c>
      <c r="D218" s="118"/>
      <c r="E218" s="118"/>
      <c r="F218" s="108" t="str">
        <f>IF(F215="SIM", IF(C218&gt;=4,4,C218), "Não se aplica")</f>
        <v>Não se aplica</v>
      </c>
    </row>
    <row r="219" spans="1:8" x14ac:dyDescent="0.2">
      <c r="A219" s="120" t="s">
        <v>120</v>
      </c>
      <c r="B219" s="120"/>
      <c r="C219" s="120"/>
      <c r="D219" s="120"/>
      <c r="E219" s="120"/>
      <c r="F219" s="120"/>
    </row>
    <row r="220" spans="1:8" x14ac:dyDescent="0.2">
      <c r="A220" s="118" t="s">
        <v>117</v>
      </c>
      <c r="B220" s="118"/>
      <c r="C220" s="118" t="s">
        <v>129</v>
      </c>
      <c r="D220" s="118"/>
      <c r="E220" s="118"/>
      <c r="F220" s="108" t="s">
        <v>119</v>
      </c>
    </row>
    <row r="221" spans="1:8" x14ac:dyDescent="0.2">
      <c r="A221" s="119" t="str">
        <f>IF(F215="SIM",L67,"Não se aplica")</f>
        <v>Não se aplica</v>
      </c>
      <c r="B221" s="119"/>
      <c r="C221" s="118" t="str">
        <f>IF(F215="SIM",A221*1.44,"Não se aplica")</f>
        <v>Não se aplica</v>
      </c>
      <c r="D221" s="118"/>
      <c r="E221" s="118"/>
      <c r="F221" s="108" t="str">
        <f>IF(F215="SIM", IF(C221&gt;=1,1,C221), "Não se aplica")</f>
        <v>Não se aplica</v>
      </c>
      <c r="H221" s="104"/>
    </row>
    <row r="222" spans="1:8" x14ac:dyDescent="0.2">
      <c r="A222" s="120" t="s">
        <v>121</v>
      </c>
      <c r="B222" s="120"/>
      <c r="C222" s="120"/>
      <c r="D222" s="120"/>
      <c r="E222" s="120"/>
      <c r="F222" s="120"/>
      <c r="H222" s="104"/>
    </row>
    <row r="223" spans="1:8" x14ac:dyDescent="0.2">
      <c r="A223" s="118" t="s">
        <v>117</v>
      </c>
      <c r="B223" s="118"/>
      <c r="C223" s="118" t="s">
        <v>129</v>
      </c>
      <c r="D223" s="118"/>
      <c r="E223" s="118"/>
      <c r="F223" s="108" t="s">
        <v>119</v>
      </c>
      <c r="H223" s="104"/>
    </row>
    <row r="224" spans="1:8" x14ac:dyDescent="0.2">
      <c r="A224" s="119" t="str">
        <f>IF(F215="SIM",L159,"Não se aplica")</f>
        <v>Não se aplica</v>
      </c>
      <c r="B224" s="119"/>
      <c r="C224" s="118" t="str">
        <f>IF(F215="SIM",A224*1.44,"Não se aplica")</f>
        <v>Não se aplica</v>
      </c>
      <c r="D224" s="118"/>
      <c r="E224" s="118"/>
      <c r="F224" s="108" t="str">
        <f>IF(F215="SIM", IF(C224&gt;=4,4,C224), "Não se aplica")</f>
        <v>Não se aplica</v>
      </c>
    </row>
    <row r="225" spans="1:12" x14ac:dyDescent="0.2">
      <c r="A225" s="111"/>
      <c r="B225" s="111"/>
      <c r="C225" s="111"/>
      <c r="D225" s="111"/>
      <c r="E225" s="111"/>
      <c r="F225" s="111"/>
      <c r="G225" s="111"/>
      <c r="H225" s="111"/>
    </row>
    <row r="226" spans="1:12" x14ac:dyDescent="0.2">
      <c r="A226" s="113"/>
      <c r="B226" s="114" t="s">
        <v>108</v>
      </c>
      <c r="C226" s="114"/>
      <c r="D226" s="114"/>
      <c r="E226" s="114"/>
      <c r="F226" s="114"/>
      <c r="G226" s="114"/>
      <c r="H226" s="112">
        <f>L23</f>
        <v>0</v>
      </c>
      <c r="I226" s="115"/>
      <c r="J226" s="115"/>
      <c r="K226" s="115"/>
      <c r="L226" s="115"/>
    </row>
    <row r="227" spans="1:12" x14ac:dyDescent="0.2">
      <c r="A227" s="113"/>
      <c r="B227" s="116" t="s">
        <v>109</v>
      </c>
      <c r="C227" s="116"/>
      <c r="D227" s="116"/>
      <c r="E227" s="116"/>
      <c r="F227" s="116"/>
      <c r="G227" s="116"/>
      <c r="H227" s="98">
        <f>IF($F$170="SIM",F173,IF($F$181="SIM",F184,IF($F$193="SIM",F196,IF($F$204="SIM",F207,IF($F$215="SIM",F218,L53)))))</f>
        <v>0</v>
      </c>
      <c r="I227" s="115"/>
      <c r="J227" s="115"/>
      <c r="K227" s="115"/>
      <c r="L227" s="115"/>
    </row>
    <row r="228" spans="1:12" x14ac:dyDescent="0.2">
      <c r="A228" s="113"/>
      <c r="B228" s="116" t="s">
        <v>110</v>
      </c>
      <c r="C228" s="116"/>
      <c r="D228" s="116"/>
      <c r="E228" s="116"/>
      <c r="F228" s="116"/>
      <c r="G228" s="116"/>
      <c r="H228" s="98">
        <f>IF($F$170="SIM",F176,IF($F$181="SIM",F187,IF($F$193="SIM",F199,IF($F$204="SIM",F210,IF($F$215="SIM",F221,L67)))))</f>
        <v>0</v>
      </c>
      <c r="I228" s="115"/>
      <c r="J228" s="115"/>
      <c r="K228" s="115"/>
      <c r="L228" s="115"/>
    </row>
    <row r="229" spans="1:12" x14ac:dyDescent="0.2">
      <c r="A229" s="113"/>
      <c r="B229" s="116" t="s">
        <v>111</v>
      </c>
      <c r="C229" s="116"/>
      <c r="D229" s="116"/>
      <c r="E229" s="116"/>
      <c r="F229" s="116"/>
      <c r="G229" s="116"/>
      <c r="H229" s="98">
        <f>IF($F$170="SIM",F179,IF($F$181="SIM",F190,IF($F$193="SIM",F202,IF($F$204="SIM",F213,IF($F$215="SIM",F224,L159)))))</f>
        <v>0</v>
      </c>
      <c r="I229" s="115"/>
      <c r="J229" s="115"/>
      <c r="K229" s="115"/>
      <c r="L229" s="115"/>
    </row>
    <row r="230" spans="1:12" x14ac:dyDescent="0.2">
      <c r="A230" s="113"/>
      <c r="B230" s="99"/>
      <c r="C230" s="99"/>
      <c r="D230" s="99"/>
      <c r="E230" s="117" t="s">
        <v>112</v>
      </c>
      <c r="F230" s="117"/>
      <c r="G230" s="117"/>
      <c r="H230" s="100">
        <f>SUM(H226:H229)</f>
        <v>0</v>
      </c>
      <c r="I230" s="115"/>
      <c r="J230" s="115"/>
      <c r="K230" s="115"/>
      <c r="L230" s="115"/>
    </row>
  </sheetData>
  <mergeCells count="361">
    <mergeCell ref="A1:L1"/>
    <mergeCell ref="A2:L5"/>
    <mergeCell ref="A6:L6"/>
    <mergeCell ref="A7:C7"/>
    <mergeCell ref="D7:G7"/>
    <mergeCell ref="I7:L7"/>
    <mergeCell ref="A8:H8"/>
    <mergeCell ref="I8:L8"/>
    <mergeCell ref="A9:H9"/>
    <mergeCell ref="I9:L9"/>
    <mergeCell ref="A10:L10"/>
    <mergeCell ref="A11:C13"/>
    <mergeCell ref="D11:K12"/>
    <mergeCell ref="L11:L13"/>
    <mergeCell ref="D13:K13"/>
    <mergeCell ref="B14:H14"/>
    <mergeCell ref="J15:K15"/>
    <mergeCell ref="A16:A17"/>
    <mergeCell ref="B16:L17"/>
    <mergeCell ref="A18:A21"/>
    <mergeCell ref="B18:H18"/>
    <mergeCell ref="J18:K18"/>
    <mergeCell ref="B19:H19"/>
    <mergeCell ref="B20:H20"/>
    <mergeCell ref="B21:H21"/>
    <mergeCell ref="J21:K21"/>
    <mergeCell ref="B22:H22"/>
    <mergeCell ref="J22:K22"/>
    <mergeCell ref="B23:G23"/>
    <mergeCell ref="J23:K23"/>
    <mergeCell ref="B24:G24"/>
    <mergeCell ref="A26:A27"/>
    <mergeCell ref="B26:L27"/>
    <mergeCell ref="A28:A29"/>
    <mergeCell ref="B28:G29"/>
    <mergeCell ref="H28:H29"/>
    <mergeCell ref="I28:I29"/>
    <mergeCell ref="J29:K29"/>
    <mergeCell ref="A30:A33"/>
    <mergeCell ref="B30:G33"/>
    <mergeCell ref="J30:K30"/>
    <mergeCell ref="J31:K31"/>
    <mergeCell ref="J32:K32"/>
    <mergeCell ref="J33:K33"/>
    <mergeCell ref="A34:A46"/>
    <mergeCell ref="B34:G46"/>
    <mergeCell ref="H34:H35"/>
    <mergeCell ref="I34:I35"/>
    <mergeCell ref="J34:K34"/>
    <mergeCell ref="J35:K35"/>
    <mergeCell ref="H36:H37"/>
    <mergeCell ref="I36:I37"/>
    <mergeCell ref="J36:K36"/>
    <mergeCell ref="J37:K37"/>
    <mergeCell ref="H38:H39"/>
    <mergeCell ref="I38:I39"/>
    <mergeCell ref="J38:K38"/>
    <mergeCell ref="J39:K39"/>
    <mergeCell ref="H40:H41"/>
    <mergeCell ref="I40:I41"/>
    <mergeCell ref="J40:K40"/>
    <mergeCell ref="J41:K41"/>
    <mergeCell ref="H42:H43"/>
    <mergeCell ref="I42:I43"/>
    <mergeCell ref="J42:K42"/>
    <mergeCell ref="J43:K43"/>
    <mergeCell ref="H44:H45"/>
    <mergeCell ref="I44:I45"/>
    <mergeCell ref="J44:K44"/>
    <mergeCell ref="J45:K45"/>
    <mergeCell ref="J46:K46"/>
    <mergeCell ref="A47:A51"/>
    <mergeCell ref="B47:G51"/>
    <mergeCell ref="H47:H48"/>
    <mergeCell ref="I47:I48"/>
    <mergeCell ref="J47:K47"/>
    <mergeCell ref="J48:K48"/>
    <mergeCell ref="H49:H50"/>
    <mergeCell ref="I49:I50"/>
    <mergeCell ref="J49:K49"/>
    <mergeCell ref="J50:K50"/>
    <mergeCell ref="J51:K51"/>
    <mergeCell ref="B52:H52"/>
    <mergeCell ref="J52:K52"/>
    <mergeCell ref="B53:G53"/>
    <mergeCell ref="J53:K53"/>
    <mergeCell ref="A54:A55"/>
    <mergeCell ref="B54:L55"/>
    <mergeCell ref="A56:A60"/>
    <mergeCell ref="B56:G60"/>
    <mergeCell ref="H56:H57"/>
    <mergeCell ref="I56:I57"/>
    <mergeCell ref="J56:K56"/>
    <mergeCell ref="J57:K57"/>
    <mergeCell ref="H58:H59"/>
    <mergeCell ref="I58:I59"/>
    <mergeCell ref="J58:K58"/>
    <mergeCell ref="J59:K59"/>
    <mergeCell ref="J60:K60"/>
    <mergeCell ref="A61:A65"/>
    <mergeCell ref="B61:G65"/>
    <mergeCell ref="H61:H62"/>
    <mergeCell ref="I61:I62"/>
    <mergeCell ref="J61:K61"/>
    <mergeCell ref="J62:K62"/>
    <mergeCell ref="H63:H64"/>
    <mergeCell ref="I63:I64"/>
    <mergeCell ref="J63:K63"/>
    <mergeCell ref="J64:K64"/>
    <mergeCell ref="J65:K65"/>
    <mergeCell ref="J66:K66"/>
    <mergeCell ref="B67:G67"/>
    <mergeCell ref="J67:K67"/>
    <mergeCell ref="A68:A69"/>
    <mergeCell ref="B68:L69"/>
    <mergeCell ref="A70:A76"/>
    <mergeCell ref="B70:G76"/>
    <mergeCell ref="H70:H71"/>
    <mergeCell ref="I70:I71"/>
    <mergeCell ref="J71:K71"/>
    <mergeCell ref="H72:H73"/>
    <mergeCell ref="I72:I73"/>
    <mergeCell ref="J73:K73"/>
    <mergeCell ref="H74:H75"/>
    <mergeCell ref="I74:I75"/>
    <mergeCell ref="J75:K75"/>
    <mergeCell ref="J76:K76"/>
    <mergeCell ref="A77:A83"/>
    <mergeCell ref="B77:G83"/>
    <mergeCell ref="H77:H78"/>
    <mergeCell ref="I77:I78"/>
    <mergeCell ref="J78:K78"/>
    <mergeCell ref="H79:H80"/>
    <mergeCell ref="I79:I80"/>
    <mergeCell ref="J80:K80"/>
    <mergeCell ref="H81:H82"/>
    <mergeCell ref="I81:I82"/>
    <mergeCell ref="J82:K82"/>
    <mergeCell ref="J83:K83"/>
    <mergeCell ref="A84:A92"/>
    <mergeCell ref="B84:G92"/>
    <mergeCell ref="H84:H85"/>
    <mergeCell ref="I84:I85"/>
    <mergeCell ref="J85:K85"/>
    <mergeCell ref="H86:H87"/>
    <mergeCell ref="I86:I87"/>
    <mergeCell ref="J87:K87"/>
    <mergeCell ref="H88:H89"/>
    <mergeCell ref="I88:I89"/>
    <mergeCell ref="J89:K89"/>
    <mergeCell ref="H90:H91"/>
    <mergeCell ref="I90:I91"/>
    <mergeCell ref="J91:K91"/>
    <mergeCell ref="J92:K92"/>
    <mergeCell ref="A93:A97"/>
    <mergeCell ref="B93:G97"/>
    <mergeCell ref="H93:H94"/>
    <mergeCell ref="I93:I94"/>
    <mergeCell ref="J94:K94"/>
    <mergeCell ref="H95:H96"/>
    <mergeCell ref="I95:I96"/>
    <mergeCell ref="J96:K96"/>
    <mergeCell ref="J97:K97"/>
    <mergeCell ref="A98:A102"/>
    <mergeCell ref="B98:G102"/>
    <mergeCell ref="H98:H99"/>
    <mergeCell ref="I98:I99"/>
    <mergeCell ref="J99:K99"/>
    <mergeCell ref="H100:H101"/>
    <mergeCell ref="I100:I101"/>
    <mergeCell ref="J101:K101"/>
    <mergeCell ref="J102:K102"/>
    <mergeCell ref="B103:G103"/>
    <mergeCell ref="H103:L103"/>
    <mergeCell ref="A104:A108"/>
    <mergeCell ref="B104:G108"/>
    <mergeCell ref="J108:K108"/>
    <mergeCell ref="A109:A113"/>
    <mergeCell ref="B109:G113"/>
    <mergeCell ref="J113:K113"/>
    <mergeCell ref="A114:A118"/>
    <mergeCell ref="B114:G118"/>
    <mergeCell ref="H114:H115"/>
    <mergeCell ref="I114:I115"/>
    <mergeCell ref="J115:K115"/>
    <mergeCell ref="H116:H117"/>
    <mergeCell ref="I116:I117"/>
    <mergeCell ref="J117:K117"/>
    <mergeCell ref="J118:K118"/>
    <mergeCell ref="A119:A123"/>
    <mergeCell ref="B119:G123"/>
    <mergeCell ref="H119:H120"/>
    <mergeCell ref="I119:I120"/>
    <mergeCell ref="J120:K120"/>
    <mergeCell ref="H121:H122"/>
    <mergeCell ref="I121:I122"/>
    <mergeCell ref="J122:K122"/>
    <mergeCell ref="J123:K123"/>
    <mergeCell ref="A124:A130"/>
    <mergeCell ref="B124:G130"/>
    <mergeCell ref="H124:H125"/>
    <mergeCell ref="I124:I125"/>
    <mergeCell ref="J125:K125"/>
    <mergeCell ref="H126:H127"/>
    <mergeCell ref="I126:I127"/>
    <mergeCell ref="J127:K127"/>
    <mergeCell ref="H128:H129"/>
    <mergeCell ref="I128:I129"/>
    <mergeCell ref="J129:K129"/>
    <mergeCell ref="J130:K130"/>
    <mergeCell ref="A131:A135"/>
    <mergeCell ref="B131:G135"/>
    <mergeCell ref="H131:H132"/>
    <mergeCell ref="I131:I132"/>
    <mergeCell ref="J132:K132"/>
    <mergeCell ref="H133:H134"/>
    <mergeCell ref="I133:I134"/>
    <mergeCell ref="J134:K134"/>
    <mergeCell ref="J135:K135"/>
    <mergeCell ref="A136:A137"/>
    <mergeCell ref="B136:G137"/>
    <mergeCell ref="H136:H137"/>
    <mergeCell ref="I136:I137"/>
    <mergeCell ref="J137:K137"/>
    <mergeCell ref="A138:A139"/>
    <mergeCell ref="B138:G139"/>
    <mergeCell ref="H138:H139"/>
    <mergeCell ref="I138:I139"/>
    <mergeCell ref="J139:K139"/>
    <mergeCell ref="A140:A146"/>
    <mergeCell ref="B140:G146"/>
    <mergeCell ref="H140:H141"/>
    <mergeCell ref="I140:I141"/>
    <mergeCell ref="J141:K141"/>
    <mergeCell ref="H142:H143"/>
    <mergeCell ref="I142:I143"/>
    <mergeCell ref="J143:K143"/>
    <mergeCell ref="H144:H145"/>
    <mergeCell ref="I144:I145"/>
    <mergeCell ref="J145:K145"/>
    <mergeCell ref="J146:K146"/>
    <mergeCell ref="A147:A148"/>
    <mergeCell ref="B147:G148"/>
    <mergeCell ref="H147:H148"/>
    <mergeCell ref="I147:I148"/>
    <mergeCell ref="J148:K148"/>
    <mergeCell ref="A149:A150"/>
    <mergeCell ref="B149:G150"/>
    <mergeCell ref="H149:H150"/>
    <mergeCell ref="I149:I150"/>
    <mergeCell ref="J150:K150"/>
    <mergeCell ref="A151:A155"/>
    <mergeCell ref="B151:G155"/>
    <mergeCell ref="J155:K155"/>
    <mergeCell ref="A156:A157"/>
    <mergeCell ref="B156:G157"/>
    <mergeCell ref="H156:H157"/>
    <mergeCell ref="I156:I157"/>
    <mergeCell ref="J156:K156"/>
    <mergeCell ref="J157:K157"/>
    <mergeCell ref="B158:G158"/>
    <mergeCell ref="J158:K158"/>
    <mergeCell ref="B159:G159"/>
    <mergeCell ref="J159:K159"/>
    <mergeCell ref="A160:A164"/>
    <mergeCell ref="B160:G160"/>
    <mergeCell ref="I160:L164"/>
    <mergeCell ref="B161:G161"/>
    <mergeCell ref="B162:G162"/>
    <mergeCell ref="B163:G163"/>
    <mergeCell ref="E164:G164"/>
    <mergeCell ref="A168:K168"/>
    <mergeCell ref="A169:K169"/>
    <mergeCell ref="A170:E170"/>
    <mergeCell ref="A171:F171"/>
    <mergeCell ref="A172:B172"/>
    <mergeCell ref="C172:E172"/>
    <mergeCell ref="A173:B173"/>
    <mergeCell ref="C173:E173"/>
    <mergeCell ref="A174:F174"/>
    <mergeCell ref="A175:B175"/>
    <mergeCell ref="C175:E175"/>
    <mergeCell ref="A176:B176"/>
    <mergeCell ref="C176:E176"/>
    <mergeCell ref="A177:F177"/>
    <mergeCell ref="A178:B178"/>
    <mergeCell ref="C178:E178"/>
    <mergeCell ref="A179:B179"/>
    <mergeCell ref="C179:E179"/>
    <mergeCell ref="A181:E181"/>
    <mergeCell ref="A182:F182"/>
    <mergeCell ref="A183:B183"/>
    <mergeCell ref="C183:E183"/>
    <mergeCell ref="A184:B184"/>
    <mergeCell ref="C184:E184"/>
    <mergeCell ref="A185:F185"/>
    <mergeCell ref="A186:B186"/>
    <mergeCell ref="C186:E186"/>
    <mergeCell ref="A187:B187"/>
    <mergeCell ref="C187:E187"/>
    <mergeCell ref="A188:F188"/>
    <mergeCell ref="A189:B189"/>
    <mergeCell ref="C189:E189"/>
    <mergeCell ref="A190:B190"/>
    <mergeCell ref="C190:E190"/>
    <mergeCell ref="A192:K192"/>
    <mergeCell ref="A193:E193"/>
    <mergeCell ref="A194:F194"/>
    <mergeCell ref="A195:B195"/>
    <mergeCell ref="C195:E195"/>
    <mergeCell ref="A196:B196"/>
    <mergeCell ref="C196:E196"/>
    <mergeCell ref="A197:F197"/>
    <mergeCell ref="A198:B198"/>
    <mergeCell ref="C198:E198"/>
    <mergeCell ref="A199:B199"/>
    <mergeCell ref="C199:E199"/>
    <mergeCell ref="A200:F200"/>
    <mergeCell ref="A201:B201"/>
    <mergeCell ref="C201:E201"/>
    <mergeCell ref="A202:B202"/>
    <mergeCell ref="C202:E202"/>
    <mergeCell ref="A204:E204"/>
    <mergeCell ref="A205:F205"/>
    <mergeCell ref="A206:B206"/>
    <mergeCell ref="C206:E206"/>
    <mergeCell ref="A207:B207"/>
    <mergeCell ref="C207:E207"/>
    <mergeCell ref="A208:F208"/>
    <mergeCell ref="A209:B209"/>
    <mergeCell ref="C209:E209"/>
    <mergeCell ref="A210:B210"/>
    <mergeCell ref="C210:E210"/>
    <mergeCell ref="A211:F211"/>
    <mergeCell ref="A212:B212"/>
    <mergeCell ref="C212:E212"/>
    <mergeCell ref="A213:B213"/>
    <mergeCell ref="C213:E213"/>
    <mergeCell ref="A215:E215"/>
    <mergeCell ref="A216:F216"/>
    <mergeCell ref="A217:B217"/>
    <mergeCell ref="C217:E217"/>
    <mergeCell ref="A218:B218"/>
    <mergeCell ref="C218:E218"/>
    <mergeCell ref="A219:F219"/>
    <mergeCell ref="A226:A230"/>
    <mergeCell ref="B226:G226"/>
    <mergeCell ref="I226:L230"/>
    <mergeCell ref="B227:G227"/>
    <mergeCell ref="B228:G228"/>
    <mergeCell ref="B229:G229"/>
    <mergeCell ref="E230:G230"/>
    <mergeCell ref="A220:B220"/>
    <mergeCell ref="C220:E220"/>
    <mergeCell ref="A221:B221"/>
    <mergeCell ref="C221:E221"/>
    <mergeCell ref="A222:F222"/>
    <mergeCell ref="A223:B223"/>
    <mergeCell ref="C223:E223"/>
    <mergeCell ref="A224:B224"/>
    <mergeCell ref="C224:E224"/>
  </mergeCells>
  <dataValidations count="1">
    <dataValidation type="list" allowBlank="1" showInputMessage="1" showErrorMessage="1" sqref="F170 F181 F193 F204 F215" xr:uid="{00000000-0002-0000-0000-000000000000}">
      <formula1>"SIM,NÃO"</formula1>
      <formula2>0</formula2>
    </dataValidation>
  </dataValidations>
  <pageMargins left="0.39374999999999999" right="0.39374999999999999" top="0.31527777777777799" bottom="0.31527777777777799" header="0.511811023622047" footer="0.511811023622047"/>
  <pageSetup paperSize="9" scale="75"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1869</TotalTime>
  <Application>Microsoft Macintosh Excel</Application>
  <DocSecurity>0</DocSecurity>
  <ScaleCrop>false</ScaleCrop>
  <HeadingPairs>
    <vt:vector size="2" baseType="variant">
      <vt:variant>
        <vt:lpstr>Planilhas</vt:lpstr>
      </vt:variant>
      <vt:variant>
        <vt:i4>1</vt:i4>
      </vt:variant>
    </vt:vector>
  </HeadingPairs>
  <TitlesOfParts>
    <vt:vector size="1" baseType="lpstr">
      <vt:lpstr>candidato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PREC Pró-Reitor</dc:creator>
  <cp:lastModifiedBy>Alessandro Cury Soares</cp:lastModifiedBy>
  <cp:revision>29</cp:revision>
  <cp:lastPrinted>2024-06-21T15:28:25Z</cp:lastPrinted>
  <dcterms:created xsi:type="dcterms:W3CDTF">2013-03-12T12:20:16Z</dcterms:created>
  <dcterms:modified xsi:type="dcterms:W3CDTF">2026-07-16T13:15:44Z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