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545" tabRatio="223" activeTab="0"/>
  </bookViews>
  <sheets>
    <sheet name="candidato 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Paulo R. Ferreira Jr.</author>
  </authors>
  <commentList>
    <comment ref="J23" authorId="0">
      <text>
        <r>
          <rPr>
            <sz val="8"/>
            <rFont val="Tahoma"/>
            <family val="2"/>
          </rPr>
          <t>Preencher com o número de semestres, ou considerar 180 horas compovadas  como um semestre)</t>
        </r>
      </text>
    </comment>
    <comment ref="K23" authorId="0">
      <text>
        <r>
          <rPr>
            <sz val="9"/>
            <rFont val="Tahoma"/>
            <family val="2"/>
          </rPr>
          <t>Preencher com o número de semestres de atividade docente fora da área do conhecimento do concurso (CNPq) abrangida pelo edital, ou considerar 180 horas de atividade comprovada = 1 semestre.</t>
        </r>
      </text>
    </comment>
    <comment ref="J78" authorId="0">
      <text>
        <r>
          <rPr>
            <b/>
            <sz val="9"/>
            <rFont val="Tahoma"/>
            <family val="2"/>
          </rPr>
          <t xml:space="preserve">Inserir número de horas
</t>
        </r>
      </text>
    </comment>
    <comment ref="K78" authorId="0">
      <text>
        <r>
          <rPr>
            <b/>
            <sz val="9"/>
            <rFont val="Tahoma"/>
            <family val="2"/>
          </rPr>
          <t>Inserir número de horas</t>
        </r>
      </text>
    </comment>
    <comment ref="J79" authorId="0">
      <text>
        <r>
          <rPr>
            <b/>
            <sz val="9"/>
            <rFont val="Tahoma"/>
            <family val="2"/>
          </rPr>
          <t>Inserir número de horas</t>
        </r>
      </text>
    </comment>
    <comment ref="K79" authorId="0">
      <text>
        <r>
          <rPr>
            <b/>
            <sz val="9"/>
            <rFont val="Tahoma"/>
            <family val="2"/>
          </rPr>
          <t>Inserir número de horas</t>
        </r>
      </text>
    </comment>
    <comment ref="J84" authorId="1">
      <text>
        <r>
          <rPr>
            <b/>
            <sz val="9"/>
            <rFont val="Tahoma"/>
            <family val="0"/>
          </rPr>
          <t>Inserir número de Semestres</t>
        </r>
      </text>
    </comment>
    <comment ref="K84" authorId="1">
      <text>
        <r>
          <rPr>
            <b/>
            <sz val="9"/>
            <rFont val="Tahoma"/>
            <family val="0"/>
          </rPr>
          <t>Inserir número de Semestres</t>
        </r>
      </text>
    </comment>
    <comment ref="J83" authorId="1">
      <text>
        <r>
          <rPr>
            <b/>
            <sz val="9"/>
            <rFont val="Tahoma"/>
            <family val="0"/>
          </rPr>
          <t>Inserir número de Semestres</t>
        </r>
      </text>
    </comment>
    <comment ref="K83" authorId="1">
      <text>
        <r>
          <rPr>
            <b/>
            <sz val="9"/>
            <rFont val="Tahoma"/>
            <family val="0"/>
          </rPr>
          <t>Inserir número de Semestres</t>
        </r>
      </text>
    </comment>
  </commentList>
</comments>
</file>

<file path=xl/sharedStrings.xml><?xml version="1.0" encoding="utf-8"?>
<sst xmlns="http://schemas.openxmlformats.org/spreadsheetml/2006/main" count="120" uniqueCount="118">
  <si>
    <t>Nome do candidato</t>
  </si>
  <si>
    <t>ITEM</t>
  </si>
  <si>
    <t>Critérios complementares</t>
  </si>
  <si>
    <t>Pontos</t>
  </si>
  <si>
    <t>Números de semestres de atividades docentes (2 pts/semestre)</t>
  </si>
  <si>
    <t>Bancas de graduação ou similar (0,25 pt)</t>
  </si>
  <si>
    <r>
      <t>Especialização</t>
    </r>
    <r>
      <rPr>
        <i/>
        <sz val="9"/>
        <color indexed="8"/>
        <rFont val="Calibri"/>
        <family val="2"/>
      </rPr>
      <t xml:space="preserve"> latu sensu</t>
    </r>
    <r>
      <rPr>
        <sz val="9"/>
        <color indexed="8"/>
        <rFont val="Calibri"/>
        <family val="2"/>
      </rPr>
      <t xml:space="preserve">, </t>
    </r>
    <r>
      <rPr>
        <i/>
        <sz val="9"/>
        <color indexed="8"/>
        <rFont val="Calibri"/>
        <family val="2"/>
      </rPr>
      <t>MBA</t>
    </r>
    <r>
      <rPr>
        <sz val="9"/>
        <color indexed="8"/>
        <rFont val="Calibri"/>
        <family val="2"/>
      </rPr>
      <t>, aperfeiçoamento ou semelhante (0,3 pt)</t>
    </r>
  </si>
  <si>
    <t>Banca de pós-graduação ou concurso público (0,5 pt)</t>
  </si>
  <si>
    <t>Orientação de aluno de graduação concluída (0,5 pontos por orientação)</t>
  </si>
  <si>
    <t>TOTAL ITEM 1</t>
  </si>
  <si>
    <t>TOTAL ITEM 2</t>
  </si>
  <si>
    <t>Livro organizado por um único organizador com ISBN (7 pts)</t>
  </si>
  <si>
    <t>Livro organizado por mais de um organizador com ISBN (5 pts)</t>
  </si>
  <si>
    <t>Soma 3.1.</t>
  </si>
  <si>
    <t>Ajuste Limite 3.1.</t>
  </si>
  <si>
    <t>Capitulo de livro editado por editora internacional com ISBN(7 pts)</t>
  </si>
  <si>
    <t>Capitulo de livro editado por editora nacional com ISBN(4 pts)</t>
  </si>
  <si>
    <t>Demais produções relacionadas (1 ponto - limite 7 pts)</t>
  </si>
  <si>
    <t>Organização de obra internacional (7 pts)</t>
  </si>
  <si>
    <t>Organização de obra nacional (5 pts)</t>
  </si>
  <si>
    <t>Membro de corpo editorial , organização de obra nacional (3 pts)</t>
  </si>
  <si>
    <t>Demais produções relacionadas (1 ponto)</t>
  </si>
  <si>
    <t>Periódico classificado como Qualis A1 (15 pts)</t>
  </si>
  <si>
    <t>Periódico Qualis A2 (12 pts)</t>
  </si>
  <si>
    <t>Resumos publicados em anais de congressos, jornadas, semanas acadêmicas e similares em nível nacional (0,1 pt)</t>
  </si>
  <si>
    <t>Resumos publicados em anais de congressos internacionais (0,3 pt)</t>
  </si>
  <si>
    <t>Eventos científicos nacionais (0,2 pt)</t>
  </si>
  <si>
    <t>Eventos científicos internacionais (0,3 pt)</t>
  </si>
  <si>
    <t>0,5 ponto por trabalho</t>
  </si>
  <si>
    <t>Itens de pontuações para Títulos Acadêmicos</t>
  </si>
  <si>
    <t>Itens de atividades de ensino, atividades administrativas e/ou profissionais, atividades científicas/tecnológicas, literárias, artístico-culturais e de extensão</t>
  </si>
  <si>
    <t>1.1 Titulação de graduação (5 pts)</t>
  </si>
  <si>
    <t>1.2. Titulação de especialização (10 pts)</t>
  </si>
  <si>
    <t>1.3 Titulação de mestrado (25 pts)</t>
  </si>
  <si>
    <t>Soma 2.1.</t>
  </si>
  <si>
    <t>Soma 2.2.</t>
  </si>
  <si>
    <t>Soma 2.3.</t>
  </si>
  <si>
    <t>2.1. Tempo de docência (Limite 12,0 pts)</t>
  </si>
  <si>
    <t>Ajuste Limite 2.1.</t>
  </si>
  <si>
    <t>Ajuste Limite 2.2.</t>
  </si>
  <si>
    <t>Ajuste Limite 2.3.</t>
  </si>
  <si>
    <t>Atividades científicas/tecnológicas, literárias, artístico-culturais e de extensão</t>
  </si>
  <si>
    <t>Soma 4.1.</t>
  </si>
  <si>
    <t>Ajuste Limite 4.1.</t>
  </si>
  <si>
    <t>Soma 4.2.</t>
  </si>
  <si>
    <t>Ajuste Limite 4.2.</t>
  </si>
  <si>
    <t>Soma 4.3.</t>
  </si>
  <si>
    <t>Ajuste Limite 4.3.</t>
  </si>
  <si>
    <t>Soma 4.4.</t>
  </si>
  <si>
    <t>Ajuste Limite 4.4.</t>
  </si>
  <si>
    <t>Soma 4.5.</t>
  </si>
  <si>
    <t>Ajuste Limite 4.5.</t>
  </si>
  <si>
    <t>Soma 4.6.</t>
  </si>
  <si>
    <t>Ajuste Limite 4.6.</t>
  </si>
  <si>
    <t>Soma 4.7.</t>
  </si>
  <si>
    <t>Soma 4.8.</t>
  </si>
  <si>
    <t>Soma 4.9.</t>
  </si>
  <si>
    <t>Soma 4.10.</t>
  </si>
  <si>
    <t>Soma 4.11.</t>
  </si>
  <si>
    <t>TOTAL ÍTEM 4</t>
  </si>
  <si>
    <t>TOTAL ITEM 3</t>
  </si>
  <si>
    <t>Pontuação Ítem 1 - Títulos Acadêmicos</t>
  </si>
  <si>
    <t>Pontuação Final</t>
  </si>
  <si>
    <t xml:space="preserve">Atividades de Ensino (Limite 25,0 pts) </t>
  </si>
  <si>
    <t xml:space="preserve">Outras atividades administrativas e/ou profissionais (Limite 5,0 pts) </t>
  </si>
  <si>
    <t>3.1. Outras atividades administrativas e/ou profissionais</t>
  </si>
  <si>
    <t xml:space="preserve">Pontuação Ítem 2 - Atividades de ensino (limite 25,0 pts) </t>
  </si>
  <si>
    <t xml:space="preserve">Pontuação Ítem 3 -  Atividades Administrativas/profissionais (limite 5,0 pts) </t>
  </si>
  <si>
    <t>Pontuação Ítem 4 - Produção científica/tecnológica (sem limite de pontos)</t>
  </si>
  <si>
    <t>Orientação de aluno de aperfeiçoamento ou extensão concluída (0,5 pt por orientação)</t>
  </si>
  <si>
    <t>Orientação de monitoria concluída ou supervisão de estágio (0,5 pt por orientação)</t>
  </si>
  <si>
    <t>Atividades administrativas (0,2 pts semestre)</t>
  </si>
  <si>
    <t>Atividades profissionais (0,2 pt por semestre)</t>
  </si>
  <si>
    <t>Livro editado por editora internacional com ISBN (20 pts)</t>
  </si>
  <si>
    <t>Livro editado por editora nacional com ISBN (15 pts)</t>
  </si>
  <si>
    <t>Livro editado por editora local com ISBN (10 pts cada)</t>
  </si>
  <si>
    <t>Demais produções não pontuadas nos demais itens ( 0,5 pt -  Limite 3 pts)</t>
  </si>
  <si>
    <t>Orientação de bolsista de iniciação científica/tecnológica concluída (1 ponto por orientação)</t>
  </si>
  <si>
    <t>Orientação de aluno de pós-graduação concluída (2 pontos por orientação)</t>
  </si>
  <si>
    <t>Orientação de docência orientada concluída (1 ponto por orientação)</t>
  </si>
  <si>
    <t>Publicações internacionais (2 pts)</t>
  </si>
  <si>
    <t>Publicações nacionais (1 ponto)</t>
  </si>
  <si>
    <t>Artigo não indexado (1 ponto; limite de 3 pts)</t>
  </si>
  <si>
    <t>Semanas e jornadas acadêmicas (0,1 pt)</t>
  </si>
  <si>
    <t>Atuação como colaborador - 0,05 pontos a cada 20 horas</t>
  </si>
  <si>
    <t>Atuação como coordenador - 0,1 ponto a cada 20 horas</t>
  </si>
  <si>
    <t>Outras atividades como monitoria, iniciação científica, PET ou similares (0,5 pontos por semestre);</t>
  </si>
  <si>
    <t xml:space="preserve"> Língua estrangueira: certificado de conclusão ou atestado de proficiência (3 pts)</t>
  </si>
  <si>
    <t xml:space="preserve"> Participação em evento científico (0,02 ponto cada);</t>
  </si>
  <si>
    <t>TABELA DE PONTUAÇÃO DO CURRÍCULUM</t>
  </si>
  <si>
    <t>Considerar a titulação acadêmica conforme a mais alta titulação apresentada</t>
  </si>
  <si>
    <t>Produção na área e com menos de 10 anos (100%)</t>
  </si>
  <si>
    <t>Produção fora da área OU com mais de 10 anos (50%)</t>
  </si>
  <si>
    <t>4.3. Organização de obra técnico-cientifica  (organização de livro com mais de um autor publicado por editora, organização de exposição) (Limite 7,0 pts)</t>
  </si>
  <si>
    <t>4.4. Artigo técnico-científico, publicado em periódico  nacional ou estrangeiro indexado, com corpo editorial.</t>
  </si>
  <si>
    <t>4.5. Trabalho completo publicado em anais de congresso nacional/internacional  (Limite 3,0 pts)</t>
  </si>
  <si>
    <t>4.6. Resumo publicado em anais de congresso (Limite 5,0 pts)</t>
  </si>
  <si>
    <t>4.7. Trabalho apresentado em congresso, simpósio ou seminário (Limite até 5,0 pontos)</t>
  </si>
  <si>
    <t>Ajuste Limite 4.7.</t>
  </si>
  <si>
    <t>4.8. Participação de atividade de extensão</t>
  </si>
  <si>
    <t>Ajuste Limite 4.9.</t>
  </si>
  <si>
    <t>Ajuste Limite 4.10.</t>
  </si>
  <si>
    <t>Ajuste Limite 4.11.</t>
  </si>
  <si>
    <t>Estágios (0,5 pontos por semestre);</t>
  </si>
  <si>
    <t>MINISTÉRIO DA EDUCAÇÃO
UNIVERSIDADE FEDERAL DE PELOTAS
PROGRAMA DE PÓS-GRADUAÇÃO EM AGRONOMIA</t>
  </si>
  <si>
    <t>Ajuste Limite 4.8.</t>
  </si>
  <si>
    <t>4.9. Trabalhos de consultoria ou assessoria (Limite 2,0 pts)</t>
  </si>
  <si>
    <t>4.10. Estágios e aperfeiçoamentos</t>
  </si>
  <si>
    <t>4.11. Demais qualificações (Limite 3 pontos)</t>
  </si>
  <si>
    <t>2.3.Orientações concluídas de alunos. (Limite 10,0 pts)</t>
  </si>
  <si>
    <t>2.2. Participação como avaliador em bancas. (Limite 3,0)</t>
  </si>
  <si>
    <t xml:space="preserve">4.1. Autoria de obra técnico-científica  (livro publicado por editora, software, etc.) </t>
  </si>
  <si>
    <t xml:space="preserve">4.2. Participação em atividade de cunho técnico-científico (capítulo de livro publicado, participação em exposição coletiva) </t>
  </si>
  <si>
    <t>Títulos Acadêmicos (Limite 25,0 pts)</t>
  </si>
  <si>
    <t>Periódico Qualis A3 (10 pts)</t>
  </si>
  <si>
    <t>Periódico Qualis A4 (8 pts)</t>
  </si>
  <si>
    <t>Periódico Qualis B1 (5 pts)</t>
  </si>
  <si>
    <t>Periódico Qualis B2 e outros indexados (3 pts)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</si>
</sst>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i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/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/>
      <bottom style="thin"/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59"/>
      </left>
      <right/>
      <top style="thin">
        <color indexed="5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9"/>
      </left>
      <right/>
      <top style="thin"/>
      <bottom style="thin"/>
    </border>
    <border>
      <left style="thin">
        <color indexed="59"/>
      </left>
      <right/>
      <top style="thin"/>
      <bottom style="thin">
        <color indexed="59"/>
      </bottom>
    </border>
    <border>
      <left/>
      <right style="thin">
        <color indexed="59"/>
      </right>
      <top style="thin"/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/>
      <top/>
      <bottom style="thin"/>
    </border>
    <border>
      <left/>
      <right style="thin">
        <color indexed="59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/>
      <protection/>
    </xf>
    <xf numFmtId="164" fontId="5" fillId="35" borderId="18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wrapText="1"/>
      <protection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right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8" fillId="36" borderId="17" xfId="0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7" xfId="0" applyFill="1" applyBorder="1" applyAlignment="1" applyProtection="1">
      <alignment/>
      <protection/>
    </xf>
    <xf numFmtId="2" fontId="13" fillId="37" borderId="18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left" wrapText="1"/>
      <protection/>
    </xf>
    <xf numFmtId="2" fontId="9" fillId="33" borderId="14" xfId="0" applyNumberFormat="1" applyFont="1" applyFill="1" applyBorder="1" applyAlignment="1" applyProtection="1">
      <alignment horizontal="center" vertical="center"/>
      <protection/>
    </xf>
    <xf numFmtId="2" fontId="10" fillId="33" borderId="18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wrapText="1"/>
      <protection/>
    </xf>
    <xf numFmtId="2" fontId="13" fillId="37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wrapText="1"/>
      <protection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6" fillId="0" borderId="17" xfId="0" applyFont="1" applyBorder="1" applyAlignment="1" applyProtection="1">
      <alignment horizontal="left"/>
      <protection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0" fillId="0" borderId="18" xfId="0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38" borderId="17" xfId="0" applyFont="1" applyFill="1" applyBorder="1" applyAlignment="1" applyProtection="1">
      <alignment horizontal="center" vertical="center"/>
      <protection/>
    </xf>
    <xf numFmtId="0" fontId="0" fillId="38" borderId="12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 wrapText="1"/>
      <protection/>
    </xf>
    <xf numFmtId="0" fontId="6" fillId="0" borderId="17" xfId="0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2" fontId="5" fillId="35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right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164" fontId="5" fillId="35" borderId="22" xfId="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right" vertical="center" wrapText="1"/>
      <protection/>
    </xf>
    <xf numFmtId="0" fontId="0" fillId="34" borderId="23" xfId="0" applyFill="1" applyBorder="1" applyAlignment="1" applyProtection="1">
      <alignment horizontal="left" vertical="center" wrapText="1"/>
      <protection/>
    </xf>
    <xf numFmtId="0" fontId="0" fillId="34" borderId="24" xfId="0" applyFill="1" applyBorder="1" applyAlignment="1" applyProtection="1">
      <alignment horizontal="left" vertical="center"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33" borderId="14" xfId="0" applyNumberFormat="1" applyFont="1" applyFill="1" applyBorder="1" applyAlignment="1" applyProtection="1">
      <alignment horizontal="center" vertical="center"/>
      <protection/>
    </xf>
    <xf numFmtId="2" fontId="1" fillId="34" borderId="17" xfId="0" applyNumberFormat="1" applyFont="1" applyFill="1" applyBorder="1" applyAlignment="1" applyProtection="1">
      <alignment horizontal="center" vertical="center"/>
      <protection/>
    </xf>
    <xf numFmtId="2" fontId="0" fillId="35" borderId="18" xfId="0" applyNumberFormat="1" applyFill="1" applyBorder="1" applyAlignment="1" applyProtection="1">
      <alignment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2" fontId="12" fillId="0" borderId="21" xfId="0" applyNumberFormat="1" applyFont="1" applyBorder="1" applyAlignment="1" applyProtection="1">
      <alignment horizontal="center" vertical="center"/>
      <protection/>
    </xf>
    <xf numFmtId="2" fontId="12" fillId="33" borderId="13" xfId="0" applyNumberFormat="1" applyFont="1" applyFill="1" applyBorder="1" applyAlignment="1" applyProtection="1">
      <alignment horizontal="center" vertical="center"/>
      <protection locked="0"/>
    </xf>
    <xf numFmtId="2" fontId="12" fillId="34" borderId="18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12" fillId="34" borderId="22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/>
    </xf>
    <xf numFmtId="2" fontId="12" fillId="34" borderId="14" xfId="0" applyNumberFormat="1" applyFont="1" applyFill="1" applyBorder="1" applyAlignment="1" applyProtection="1">
      <alignment horizontal="center" vertical="center"/>
      <protection/>
    </xf>
    <xf numFmtId="2" fontId="12" fillId="0" borderId="14" xfId="0" applyNumberFormat="1" applyFont="1" applyBorder="1" applyAlignment="1" applyProtection="1">
      <alignment horizontal="center" vertical="center"/>
      <protection/>
    </xf>
    <xf numFmtId="2" fontId="14" fillId="0" borderId="12" xfId="0" applyNumberFormat="1" applyFont="1" applyBorder="1" applyAlignment="1" applyProtection="1">
      <alignment horizontal="center" vertical="center"/>
      <protection/>
    </xf>
    <xf numFmtId="2" fontId="7" fillId="0" borderId="14" xfId="0" applyNumberFormat="1" applyFont="1" applyBorder="1" applyAlignment="1" applyProtection="1">
      <alignment horizontal="center" vertical="center"/>
      <protection/>
    </xf>
    <xf numFmtId="2" fontId="12" fillId="0" borderId="17" xfId="0" applyNumberFormat="1" applyFont="1" applyBorder="1" applyAlignment="1" applyProtection="1">
      <alignment horizontal="center" vertical="center"/>
      <protection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2" fillId="0" borderId="12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/>
      <protection/>
    </xf>
    <xf numFmtId="2" fontId="12" fillId="0" borderId="18" xfId="0" applyNumberFormat="1" applyFont="1" applyBorder="1" applyAlignment="1" applyProtection="1">
      <alignment horizontal="center" vertical="center"/>
      <protection/>
    </xf>
    <xf numFmtId="2" fontId="6" fillId="33" borderId="17" xfId="0" applyNumberFormat="1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" fillId="0" borderId="27" xfId="0" applyFont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2" fontId="0" fillId="34" borderId="14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2" fontId="18" fillId="37" borderId="29" xfId="0" applyNumberFormat="1" applyFont="1" applyFill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17" fillId="37" borderId="32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/>
      <protection/>
    </xf>
    <xf numFmtId="2" fontId="0" fillId="0" borderId="34" xfId="0" applyNumberForma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right"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center"/>
      <protection/>
    </xf>
    <xf numFmtId="0" fontId="18" fillId="37" borderId="35" xfId="0" applyFont="1" applyFill="1" applyBorder="1" applyAlignment="1" applyProtection="1">
      <alignment horizontal="center"/>
      <protection/>
    </xf>
    <xf numFmtId="0" fontId="18" fillId="37" borderId="29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15" fillId="33" borderId="14" xfId="0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wrapText="1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/>
    </xf>
    <xf numFmtId="2" fontId="0" fillId="35" borderId="14" xfId="0" applyNumberFormat="1" applyFill="1" applyBorder="1" applyAlignment="1" applyProtection="1">
      <alignment horizontal="left" vertical="center" wrapText="1"/>
      <protection/>
    </xf>
    <xf numFmtId="2" fontId="0" fillId="35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16" fillId="0" borderId="37" xfId="0" applyFont="1" applyBorder="1" applyAlignment="1" applyProtection="1">
      <alignment horizontal="left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36" borderId="39" xfId="0" applyFont="1" applyFill="1" applyBorder="1" applyAlignment="1" applyProtection="1">
      <alignment horizontal="center" vertical="center"/>
      <protection locked="0"/>
    </xf>
    <xf numFmtId="0" fontId="0" fillId="36" borderId="38" xfId="0" applyFont="1" applyFill="1" applyBorder="1" applyAlignment="1" applyProtection="1">
      <alignment horizontal="center" vertical="center"/>
      <protection locked="0"/>
    </xf>
    <xf numFmtId="0" fontId="0" fillId="36" borderId="40" xfId="0" applyFont="1" applyFill="1" applyBorder="1" applyAlignment="1" applyProtection="1">
      <alignment horizontal="center" vertical="center"/>
      <protection locked="0"/>
    </xf>
    <xf numFmtId="0" fontId="0" fillId="36" borderId="41" xfId="0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6" borderId="42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0" fillId="35" borderId="35" xfId="0" applyFill="1" applyBorder="1" applyAlignment="1" applyProtection="1">
      <alignment horizontal="left"/>
      <protection/>
    </xf>
    <xf numFmtId="0" fontId="0" fillId="35" borderId="43" xfId="0" applyFill="1" applyBorder="1" applyAlignment="1" applyProtection="1">
      <alignment horizontal="left"/>
      <protection/>
    </xf>
    <xf numFmtId="0" fontId="0" fillId="35" borderId="44" xfId="0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42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45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 wrapText="1"/>
      <protection/>
    </xf>
    <xf numFmtId="0" fontId="0" fillId="35" borderId="14" xfId="0" applyFill="1" applyBorder="1" applyAlignment="1" applyProtection="1">
      <alignment horizontal="left"/>
      <protection/>
    </xf>
    <xf numFmtId="0" fontId="0" fillId="35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48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0" fontId="6" fillId="0" borderId="49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0" fillId="35" borderId="35" xfId="0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34" borderId="23" xfId="0" applyFill="1" applyBorder="1" applyAlignment="1" applyProtection="1">
      <alignment horizontal="center" wrapText="1"/>
      <protection/>
    </xf>
    <xf numFmtId="0" fontId="4" fillId="34" borderId="21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6</xdr:col>
      <xdr:colOff>180975</xdr:colOff>
      <xdr:row>3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99"/>
  <sheetViews>
    <sheetView tabSelected="1" view="pageBreakPreview" zoomScale="90" zoomScaleNormal="90" zoomScaleSheetLayoutView="90" zoomScalePageLayoutView="0" workbookViewId="0" topLeftCell="A12">
      <selection activeCell="H66" sqref="H66"/>
    </sheetView>
  </sheetViews>
  <sheetFormatPr defaultColWidth="9.140625" defaultRowHeight="15"/>
  <cols>
    <col min="1" max="1" width="5.8515625" style="1" customWidth="1"/>
    <col min="2" max="6" width="9.140625" style="2" customWidth="1"/>
    <col min="7" max="7" width="26.421875" style="2" customWidth="1"/>
    <col min="8" max="8" width="61.00390625" style="2" customWidth="1"/>
    <col min="9" max="9" width="5.421875" style="95" customWidth="1"/>
    <col min="10" max="10" width="13.8515625" style="2" customWidth="1"/>
    <col min="11" max="11" width="14.57421875" style="2" customWidth="1"/>
    <col min="12" max="12" width="11.421875" style="3" customWidth="1"/>
    <col min="13" max="13" width="10.7109375" style="2" customWidth="1"/>
    <col min="14" max="14" width="9.8515625" style="0" customWidth="1"/>
    <col min="15" max="15" width="12.140625" style="0" customWidth="1"/>
  </cols>
  <sheetData>
    <row r="1" spans="1:16" ht="15" customHeight="1">
      <c r="A1" s="241"/>
      <c r="B1" s="237" t="s">
        <v>104</v>
      </c>
      <c r="C1" s="237"/>
      <c r="D1" s="237"/>
      <c r="E1" s="237"/>
      <c r="F1" s="237"/>
      <c r="G1" s="237"/>
      <c r="H1" s="237"/>
      <c r="I1" s="237"/>
      <c r="J1" s="237"/>
      <c r="K1" s="237"/>
      <c r="L1" s="238"/>
      <c r="M1" s="4"/>
      <c r="N1" s="5"/>
      <c r="O1" s="5"/>
      <c r="P1" s="5"/>
    </row>
    <row r="2" spans="1:16" ht="15">
      <c r="A2" s="24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4"/>
      <c r="N2" s="5"/>
      <c r="O2" s="5"/>
      <c r="P2" s="5"/>
    </row>
    <row r="3" spans="1:16" ht="15">
      <c r="A3" s="242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4"/>
      <c r="N3" s="5"/>
      <c r="O3" s="5"/>
      <c r="P3" s="5"/>
    </row>
    <row r="4" spans="1:16" ht="15">
      <c r="A4" s="242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4"/>
      <c r="N4" s="5"/>
      <c r="O4" s="5"/>
      <c r="P4" s="5"/>
    </row>
    <row r="5" spans="1:16" ht="15">
      <c r="A5" s="125"/>
      <c r="B5" s="42"/>
      <c r="C5" s="42"/>
      <c r="D5" s="42"/>
      <c r="E5" s="42"/>
      <c r="F5" s="42"/>
      <c r="G5" s="42"/>
      <c r="H5" s="42"/>
      <c r="I5" s="126"/>
      <c r="J5" s="42"/>
      <c r="K5" s="42"/>
      <c r="L5" s="128"/>
      <c r="M5" s="6"/>
      <c r="N5" s="7"/>
      <c r="O5" s="7"/>
      <c r="P5" s="7"/>
    </row>
    <row r="6" spans="1:12" ht="15" customHeight="1">
      <c r="A6" s="216" t="s">
        <v>89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8"/>
    </row>
    <row r="7" spans="1:12" ht="1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8"/>
    </row>
    <row r="8" spans="1:12" ht="32.25" customHeight="1">
      <c r="A8" s="125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128"/>
    </row>
    <row r="9" spans="1:12" ht="15" customHeight="1">
      <c r="A9" s="12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28"/>
    </row>
    <row r="10" spans="1:12" ht="15">
      <c r="A10" s="125"/>
      <c r="B10" s="127" t="s">
        <v>0</v>
      </c>
      <c r="C10" s="84"/>
      <c r="D10" s="220"/>
      <c r="E10" s="221"/>
      <c r="F10" s="221"/>
      <c r="G10" s="222"/>
      <c r="H10" s="87"/>
      <c r="I10" s="220"/>
      <c r="J10" s="221"/>
      <c r="K10" s="221"/>
      <c r="L10" s="222"/>
    </row>
    <row r="11" spans="1:12" ht="15">
      <c r="A11" s="125"/>
      <c r="B11" s="42"/>
      <c r="C11" s="9"/>
      <c r="D11" s="9"/>
      <c r="E11" s="9"/>
      <c r="F11" s="9"/>
      <c r="G11" s="9"/>
      <c r="H11" s="9"/>
      <c r="I11" s="96"/>
      <c r="J11" s="86"/>
      <c r="K11" s="86"/>
      <c r="L11" s="129"/>
    </row>
    <row r="12" spans="4:12" ht="15">
      <c r="D12" s="8"/>
      <c r="E12" s="8"/>
      <c r="F12" s="8"/>
      <c r="G12" s="8"/>
      <c r="H12" s="8"/>
      <c r="I12" s="97"/>
      <c r="J12" s="8"/>
      <c r="K12" s="8"/>
      <c r="L12" s="10"/>
    </row>
    <row r="13" spans="1:12" ht="40.5" customHeight="1">
      <c r="A13" s="11" t="s">
        <v>1</v>
      </c>
      <c r="B13" s="234" t="s">
        <v>29</v>
      </c>
      <c r="C13" s="235"/>
      <c r="D13" s="235"/>
      <c r="E13" s="235"/>
      <c r="F13" s="235"/>
      <c r="G13" s="235"/>
      <c r="H13" s="236"/>
      <c r="I13" s="98"/>
      <c r="J13" s="229" t="s">
        <v>90</v>
      </c>
      <c r="K13" s="230"/>
      <c r="L13" s="13" t="s">
        <v>3</v>
      </c>
    </row>
    <row r="14" spans="1:12" ht="15" customHeight="1">
      <c r="A14" s="15"/>
      <c r="B14" s="16"/>
      <c r="C14" s="17"/>
      <c r="D14" s="17"/>
      <c r="E14" s="17"/>
      <c r="F14" s="17"/>
      <c r="G14" s="17"/>
      <c r="H14" s="17"/>
      <c r="I14" s="99"/>
      <c r="J14" s="255"/>
      <c r="K14" s="256"/>
      <c r="L14" s="89"/>
    </row>
    <row r="15" spans="1:12" ht="18.75">
      <c r="A15" s="91">
        <v>1</v>
      </c>
      <c r="B15" s="231" t="s">
        <v>113</v>
      </c>
      <c r="C15" s="232"/>
      <c r="D15" s="232"/>
      <c r="E15" s="232"/>
      <c r="F15" s="232"/>
      <c r="G15" s="232"/>
      <c r="H15" s="233"/>
      <c r="I15" s="100"/>
      <c r="J15" s="257"/>
      <c r="K15" s="258"/>
      <c r="L15" s="90"/>
    </row>
    <row r="16" spans="1:12" ht="18.75" customHeight="1">
      <c r="A16" s="263"/>
      <c r="B16" s="213" t="s">
        <v>31</v>
      </c>
      <c r="C16" s="214"/>
      <c r="D16" s="214"/>
      <c r="E16" s="214"/>
      <c r="F16" s="214"/>
      <c r="G16" s="214"/>
      <c r="H16" s="215"/>
      <c r="I16" s="101"/>
      <c r="J16" s="223"/>
      <c r="K16" s="224"/>
      <c r="L16" s="88">
        <f>(J16*5)</f>
        <v>0</v>
      </c>
    </row>
    <row r="17" spans="1:12" ht="24" customHeight="1">
      <c r="A17" s="263"/>
      <c r="B17" s="213" t="s">
        <v>32</v>
      </c>
      <c r="C17" s="214"/>
      <c r="D17" s="214"/>
      <c r="E17" s="214"/>
      <c r="F17" s="214"/>
      <c r="G17" s="214"/>
      <c r="H17" s="215"/>
      <c r="I17" s="102"/>
      <c r="J17" s="225"/>
      <c r="K17" s="226"/>
      <c r="L17" s="88">
        <f>(J17*10)</f>
        <v>0</v>
      </c>
    </row>
    <row r="18" spans="1:12" ht="18.75" customHeight="1">
      <c r="A18" s="263"/>
      <c r="B18" s="213" t="s">
        <v>33</v>
      </c>
      <c r="C18" s="214"/>
      <c r="D18" s="214"/>
      <c r="E18" s="214"/>
      <c r="F18" s="214"/>
      <c r="G18" s="214"/>
      <c r="H18" s="215"/>
      <c r="I18" s="103"/>
      <c r="J18" s="227"/>
      <c r="K18" s="228"/>
      <c r="L18" s="88">
        <f>(J18*25)</f>
        <v>0</v>
      </c>
    </row>
    <row r="19" spans="1:12" ht="18" customHeight="1">
      <c r="A19" s="44"/>
      <c r="B19" s="259"/>
      <c r="C19" s="259"/>
      <c r="D19" s="259"/>
      <c r="E19" s="259"/>
      <c r="F19" s="259"/>
      <c r="G19" s="259"/>
      <c r="H19" s="259"/>
      <c r="I19" s="104"/>
      <c r="J19" s="254" t="s">
        <v>9</v>
      </c>
      <c r="K19" s="254"/>
      <c r="L19" s="45">
        <f>IF(MAX(L16,L17,L18,)&gt;25,25,MAX(L16,L17,L18,))</f>
        <v>0</v>
      </c>
    </row>
    <row r="20" spans="1:12" ht="99.75" customHeight="1">
      <c r="A20" s="11" t="s">
        <v>1</v>
      </c>
      <c r="B20" s="260" t="s">
        <v>30</v>
      </c>
      <c r="C20" s="260"/>
      <c r="D20" s="260"/>
      <c r="E20" s="260"/>
      <c r="F20" s="260"/>
      <c r="G20" s="260"/>
      <c r="H20" s="12" t="s">
        <v>2</v>
      </c>
      <c r="I20" s="98"/>
      <c r="J20" s="14" t="s">
        <v>91</v>
      </c>
      <c r="K20" s="14" t="s">
        <v>92</v>
      </c>
      <c r="L20" s="13" t="s">
        <v>3</v>
      </c>
    </row>
    <row r="21" spans="1:12" ht="15" customHeight="1">
      <c r="A21" s="15"/>
      <c r="B21" s="16"/>
      <c r="C21" s="17"/>
      <c r="D21" s="17"/>
      <c r="E21" s="17"/>
      <c r="F21" s="17"/>
      <c r="G21" s="17"/>
      <c r="H21" s="17"/>
      <c r="I21" s="99"/>
      <c r="J21" s="19"/>
      <c r="K21" s="19"/>
      <c r="L21" s="18"/>
    </row>
    <row r="22" spans="1:12" ht="18.75">
      <c r="A22" s="91">
        <v>2</v>
      </c>
      <c r="B22" s="243" t="s">
        <v>63</v>
      </c>
      <c r="C22" s="244"/>
      <c r="D22" s="244"/>
      <c r="E22" s="244"/>
      <c r="F22" s="244"/>
      <c r="G22" s="244"/>
      <c r="H22" s="20"/>
      <c r="I22" s="100"/>
      <c r="J22" s="21"/>
      <c r="K22" s="21"/>
      <c r="L22" s="22"/>
    </row>
    <row r="23" spans="1:14" ht="24.75" customHeight="1">
      <c r="A23" s="176"/>
      <c r="B23" s="188" t="s">
        <v>37</v>
      </c>
      <c r="C23" s="188"/>
      <c r="D23" s="188"/>
      <c r="E23" s="188"/>
      <c r="F23" s="188"/>
      <c r="G23" s="188"/>
      <c r="H23" s="24" t="s">
        <v>4</v>
      </c>
      <c r="I23" s="105"/>
      <c r="J23" s="25">
        <v>0</v>
      </c>
      <c r="K23" s="26">
        <v>0</v>
      </c>
      <c r="L23" s="27">
        <f>(J23*2)+(K23*1)</f>
        <v>0</v>
      </c>
      <c r="N23" s="2"/>
    </row>
    <row r="24" spans="1:14" ht="15" customHeight="1">
      <c r="A24" s="176"/>
      <c r="B24" s="188"/>
      <c r="C24" s="188"/>
      <c r="D24" s="188"/>
      <c r="E24" s="188"/>
      <c r="F24" s="188"/>
      <c r="G24" s="188"/>
      <c r="H24" s="28" t="s">
        <v>34</v>
      </c>
      <c r="I24" s="106">
        <f>L23</f>
        <v>0</v>
      </c>
      <c r="J24" s="208" t="s">
        <v>38</v>
      </c>
      <c r="K24" s="208"/>
      <c r="L24" s="29">
        <f>IF(L23&gt;=12,12,L23)</f>
        <v>0</v>
      </c>
      <c r="N24" s="2"/>
    </row>
    <row r="25" spans="1:12" ht="27.75" customHeight="1">
      <c r="A25" s="176"/>
      <c r="B25" s="212" t="s">
        <v>110</v>
      </c>
      <c r="C25" s="212"/>
      <c r="D25" s="212"/>
      <c r="E25" s="212"/>
      <c r="F25" s="212"/>
      <c r="G25" s="212"/>
      <c r="H25" s="30" t="s">
        <v>5</v>
      </c>
      <c r="I25" s="107"/>
      <c r="J25" s="31">
        <v>0</v>
      </c>
      <c r="K25" s="32">
        <v>0</v>
      </c>
      <c r="L25" s="33">
        <f>(J25*0.25)+(K25*0.125)</f>
        <v>0</v>
      </c>
    </row>
    <row r="26" spans="1:12" ht="22.5" customHeight="1">
      <c r="A26" s="176"/>
      <c r="B26" s="212"/>
      <c r="C26" s="212"/>
      <c r="D26" s="212"/>
      <c r="E26" s="212"/>
      <c r="F26" s="212"/>
      <c r="G26" s="212"/>
      <c r="H26" s="23" t="s">
        <v>6</v>
      </c>
      <c r="I26" s="105"/>
      <c r="J26" s="25">
        <v>0</v>
      </c>
      <c r="K26" s="26">
        <v>0</v>
      </c>
      <c r="L26" s="33">
        <f>(J26*0.3)+(K26*0.15)</f>
        <v>0</v>
      </c>
    </row>
    <row r="27" spans="1:12" ht="22.5" customHeight="1">
      <c r="A27" s="176"/>
      <c r="B27" s="212"/>
      <c r="C27" s="212"/>
      <c r="D27" s="212"/>
      <c r="E27" s="212"/>
      <c r="F27" s="212"/>
      <c r="G27" s="212"/>
      <c r="H27" s="23" t="s">
        <v>7</v>
      </c>
      <c r="I27" s="105"/>
      <c r="J27" s="25">
        <v>0</v>
      </c>
      <c r="K27" s="26">
        <v>0</v>
      </c>
      <c r="L27" s="33">
        <f>(J27*0.5)+(K27*0.25)</f>
        <v>0</v>
      </c>
    </row>
    <row r="28" spans="1:12" ht="16.5" customHeight="1">
      <c r="A28" s="176"/>
      <c r="B28" s="212"/>
      <c r="C28" s="212"/>
      <c r="D28" s="212"/>
      <c r="E28" s="212"/>
      <c r="F28" s="212"/>
      <c r="G28" s="212"/>
      <c r="H28" s="28" t="s">
        <v>35</v>
      </c>
      <c r="I28" s="106">
        <f>SUM(L25:L27)</f>
        <v>0</v>
      </c>
      <c r="J28" s="208" t="s">
        <v>39</v>
      </c>
      <c r="K28" s="208"/>
      <c r="L28" s="34">
        <f>IF(I28&gt;=3,3,I28)</f>
        <v>0</v>
      </c>
    </row>
    <row r="29" spans="1:12" ht="22.5" customHeight="1">
      <c r="A29" s="197"/>
      <c r="B29" s="198" t="s">
        <v>109</v>
      </c>
      <c r="C29" s="199"/>
      <c r="D29" s="199"/>
      <c r="E29" s="199"/>
      <c r="F29" s="199"/>
      <c r="G29" s="200"/>
      <c r="H29" s="30" t="s">
        <v>8</v>
      </c>
      <c r="I29" s="107"/>
      <c r="J29" s="31">
        <v>0</v>
      </c>
      <c r="K29" s="32">
        <v>0</v>
      </c>
      <c r="L29" s="35">
        <f>(J29*0.5)+(K29*0.25)</f>
        <v>0</v>
      </c>
    </row>
    <row r="30" spans="1:12" ht="26.25" customHeight="1">
      <c r="A30" s="197"/>
      <c r="B30" s="201"/>
      <c r="C30" s="202"/>
      <c r="D30" s="202"/>
      <c r="E30" s="202"/>
      <c r="F30" s="202"/>
      <c r="G30" s="203"/>
      <c r="H30" s="23" t="s">
        <v>78</v>
      </c>
      <c r="I30" s="105"/>
      <c r="J30" s="25">
        <v>0</v>
      </c>
      <c r="K30" s="26">
        <v>0</v>
      </c>
      <c r="L30" s="35">
        <f>(J30*2)+(K30*1)</f>
        <v>0</v>
      </c>
    </row>
    <row r="31" spans="1:12" ht="28.5" customHeight="1">
      <c r="A31" s="197"/>
      <c r="B31" s="201"/>
      <c r="C31" s="202"/>
      <c r="D31" s="202"/>
      <c r="E31" s="202"/>
      <c r="F31" s="202"/>
      <c r="G31" s="203"/>
      <c r="H31" s="23" t="s">
        <v>77</v>
      </c>
      <c r="I31" s="105"/>
      <c r="J31" s="25">
        <v>0</v>
      </c>
      <c r="K31" s="26">
        <v>0</v>
      </c>
      <c r="L31" s="35">
        <f>(J31*1)+(K31*0.5)</f>
        <v>0</v>
      </c>
    </row>
    <row r="32" spans="1:12" ht="26.25" customHeight="1">
      <c r="A32" s="197"/>
      <c r="B32" s="201"/>
      <c r="C32" s="202"/>
      <c r="D32" s="202"/>
      <c r="E32" s="202"/>
      <c r="F32" s="202"/>
      <c r="G32" s="203"/>
      <c r="H32" s="23" t="s">
        <v>69</v>
      </c>
      <c r="I32" s="105"/>
      <c r="J32" s="25">
        <v>0</v>
      </c>
      <c r="K32" s="26">
        <v>0</v>
      </c>
      <c r="L32" s="35">
        <f>(J32*0.5)+(K32*0.25)</f>
        <v>0</v>
      </c>
    </row>
    <row r="33" spans="1:12" ht="34.5" customHeight="1">
      <c r="A33" s="197"/>
      <c r="B33" s="201"/>
      <c r="C33" s="202"/>
      <c r="D33" s="202"/>
      <c r="E33" s="202"/>
      <c r="F33" s="202"/>
      <c r="G33" s="203"/>
      <c r="H33" s="23" t="s">
        <v>70</v>
      </c>
      <c r="I33" s="105"/>
      <c r="J33" s="25">
        <v>0</v>
      </c>
      <c r="K33" s="26">
        <v>0</v>
      </c>
      <c r="L33" s="35">
        <f>(J33*0.5)+(K33*0.25)</f>
        <v>0</v>
      </c>
    </row>
    <row r="34" spans="1:12" ht="29.25" customHeight="1">
      <c r="A34" s="197"/>
      <c r="B34" s="204"/>
      <c r="C34" s="205"/>
      <c r="D34" s="205"/>
      <c r="E34" s="205"/>
      <c r="F34" s="205"/>
      <c r="G34" s="206"/>
      <c r="H34" s="36" t="s">
        <v>79</v>
      </c>
      <c r="I34" s="108"/>
      <c r="J34" s="37">
        <v>0</v>
      </c>
      <c r="K34" s="38">
        <v>0</v>
      </c>
      <c r="L34" s="39">
        <f>(J34*1)+(K34*0.5)</f>
        <v>0</v>
      </c>
    </row>
    <row r="35" spans="1:13" s="43" customFormat="1" ht="21" customHeight="1">
      <c r="A35" s="40"/>
      <c r="B35" s="207"/>
      <c r="C35" s="207"/>
      <c r="D35" s="207"/>
      <c r="E35" s="207"/>
      <c r="F35" s="207"/>
      <c r="G35" s="207"/>
      <c r="H35" s="41" t="s">
        <v>36</v>
      </c>
      <c r="I35" s="109">
        <f>SUM(L29:L34)</f>
        <v>0</v>
      </c>
      <c r="J35" s="208" t="s">
        <v>40</v>
      </c>
      <c r="K35" s="208"/>
      <c r="L35" s="34">
        <f>IF(I35&gt;=10,10,I35)</f>
        <v>0</v>
      </c>
      <c r="M35" s="42"/>
    </row>
    <row r="36" spans="1:12" ht="18" customHeight="1">
      <c r="A36" s="44"/>
      <c r="B36" s="259"/>
      <c r="C36" s="259"/>
      <c r="D36" s="259"/>
      <c r="E36" s="259"/>
      <c r="F36" s="259"/>
      <c r="G36" s="259"/>
      <c r="H36" s="261"/>
      <c r="I36" s="110"/>
      <c r="J36" s="262" t="s">
        <v>10</v>
      </c>
      <c r="K36" s="254"/>
      <c r="L36" s="45">
        <f>SUM(L24,L28,L35)</f>
        <v>0</v>
      </c>
    </row>
    <row r="37" spans="1:12" ht="18.75">
      <c r="A37" s="91">
        <v>3</v>
      </c>
      <c r="B37" s="243" t="s">
        <v>64</v>
      </c>
      <c r="C37" s="244"/>
      <c r="D37" s="244"/>
      <c r="E37" s="244"/>
      <c r="F37" s="244"/>
      <c r="G37" s="244"/>
      <c r="H37" s="20"/>
      <c r="I37" s="100"/>
      <c r="J37" s="21"/>
      <c r="K37" s="21"/>
      <c r="L37" s="22"/>
    </row>
    <row r="38" spans="1:12" ht="24" customHeight="1">
      <c r="A38" s="209"/>
      <c r="B38" s="245" t="s">
        <v>65</v>
      </c>
      <c r="C38" s="246"/>
      <c r="D38" s="246"/>
      <c r="E38" s="246"/>
      <c r="F38" s="246"/>
      <c r="G38" s="247"/>
      <c r="H38" s="46" t="s">
        <v>71</v>
      </c>
      <c r="I38" s="111"/>
      <c r="J38" s="146">
        <v>0</v>
      </c>
      <c r="K38" s="148">
        <v>0</v>
      </c>
      <c r="L38" s="47">
        <f>(J38*0.2)+(K38*0.1)</f>
        <v>0</v>
      </c>
    </row>
    <row r="39" spans="1:12" ht="18.75">
      <c r="A39" s="209"/>
      <c r="B39" s="248"/>
      <c r="C39" s="249"/>
      <c r="D39" s="249"/>
      <c r="E39" s="249"/>
      <c r="F39" s="249"/>
      <c r="G39" s="250"/>
      <c r="H39" s="46" t="s">
        <v>72</v>
      </c>
      <c r="I39" s="111"/>
      <c r="J39" s="147">
        <v>0</v>
      </c>
      <c r="K39" s="148">
        <v>0</v>
      </c>
      <c r="L39" s="47">
        <f>(J39*0.2)+(K39*0.1)</f>
        <v>0</v>
      </c>
    </row>
    <row r="40" spans="1:12" ht="15.75">
      <c r="A40" s="210"/>
      <c r="B40" s="251"/>
      <c r="C40" s="252"/>
      <c r="D40" s="252"/>
      <c r="E40" s="252"/>
      <c r="F40" s="252"/>
      <c r="G40" s="253"/>
      <c r="H40" s="92" t="s">
        <v>13</v>
      </c>
      <c r="I40" s="112">
        <f>SUM(L38:L39)</f>
        <v>0</v>
      </c>
      <c r="J40" s="211" t="s">
        <v>14</v>
      </c>
      <c r="K40" s="211"/>
      <c r="L40" s="48">
        <f>IF(I40&gt;=5,5,I40)</f>
        <v>0</v>
      </c>
    </row>
    <row r="41" spans="1:12" ht="17.25" customHeight="1">
      <c r="A41" s="49"/>
      <c r="B41" s="93"/>
      <c r="C41" s="94"/>
      <c r="D41" s="94"/>
      <c r="E41" s="94"/>
      <c r="F41" s="94"/>
      <c r="G41" s="94"/>
      <c r="H41" s="50"/>
      <c r="I41" s="113"/>
      <c r="J41" s="192" t="s">
        <v>60</v>
      </c>
      <c r="K41" s="192"/>
      <c r="L41" s="51">
        <f>L40</f>
        <v>0</v>
      </c>
    </row>
    <row r="42" spans="1:12" ht="18.75" customHeight="1">
      <c r="A42" s="193">
        <v>4</v>
      </c>
      <c r="B42" s="194" t="s">
        <v>41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ht="15">
      <c r="A43" s="193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8.75" customHeight="1">
      <c r="A44" s="170"/>
      <c r="B44" s="196" t="s">
        <v>111</v>
      </c>
      <c r="C44" s="196"/>
      <c r="D44" s="196"/>
      <c r="E44" s="196"/>
      <c r="F44" s="196"/>
      <c r="G44" s="196"/>
      <c r="H44" s="53" t="s">
        <v>73</v>
      </c>
      <c r="I44" s="114"/>
      <c r="J44" s="54">
        <v>0</v>
      </c>
      <c r="K44" s="55">
        <v>0</v>
      </c>
      <c r="L44" s="56">
        <f>(J44*20)+(K44*10)</f>
        <v>0</v>
      </c>
    </row>
    <row r="45" spans="1:12" ht="24" customHeight="1">
      <c r="A45" s="170"/>
      <c r="B45" s="196"/>
      <c r="C45" s="196"/>
      <c r="D45" s="196"/>
      <c r="E45" s="196"/>
      <c r="F45" s="196"/>
      <c r="G45" s="196"/>
      <c r="H45" s="53" t="s">
        <v>74</v>
      </c>
      <c r="I45" s="114"/>
      <c r="J45" s="54">
        <v>0</v>
      </c>
      <c r="K45" s="55">
        <v>0</v>
      </c>
      <c r="L45" s="56">
        <f>(J45*15)+(K45*7.5)</f>
        <v>0</v>
      </c>
    </row>
    <row r="46" spans="1:12" ht="18.75">
      <c r="A46" s="170"/>
      <c r="B46" s="196"/>
      <c r="C46" s="196"/>
      <c r="D46" s="196"/>
      <c r="E46" s="196"/>
      <c r="F46" s="196"/>
      <c r="G46" s="196"/>
      <c r="H46" s="53" t="s">
        <v>75</v>
      </c>
      <c r="I46" s="114"/>
      <c r="J46" s="54">
        <v>0</v>
      </c>
      <c r="K46" s="55">
        <v>0</v>
      </c>
      <c r="L46" s="56">
        <f>(J46*10)+(K46*5)</f>
        <v>0</v>
      </c>
    </row>
    <row r="47" spans="1:12" ht="18.75">
      <c r="A47" s="170"/>
      <c r="B47" s="196"/>
      <c r="C47" s="196"/>
      <c r="D47" s="196"/>
      <c r="E47" s="196"/>
      <c r="F47" s="196"/>
      <c r="G47" s="196"/>
      <c r="H47" s="53" t="s">
        <v>11</v>
      </c>
      <c r="I47" s="114"/>
      <c r="J47" s="54">
        <v>0</v>
      </c>
      <c r="K47" s="55">
        <v>0</v>
      </c>
      <c r="L47" s="56">
        <f>(J47*7)+(K47*3.5)</f>
        <v>0</v>
      </c>
    </row>
    <row r="48" spans="1:12" ht="22.5" customHeight="1">
      <c r="A48" s="170"/>
      <c r="B48" s="196"/>
      <c r="C48" s="196"/>
      <c r="D48" s="196"/>
      <c r="E48" s="196"/>
      <c r="F48" s="196"/>
      <c r="G48" s="196"/>
      <c r="H48" s="53" t="s">
        <v>12</v>
      </c>
      <c r="I48" s="114"/>
      <c r="J48" s="54">
        <v>0</v>
      </c>
      <c r="K48" s="55">
        <v>0</v>
      </c>
      <c r="L48" s="56">
        <f>(J48*5)+(K48*2.5)</f>
        <v>0</v>
      </c>
    </row>
    <row r="49" spans="1:13" s="43" customFormat="1" ht="24">
      <c r="A49" s="170"/>
      <c r="B49" s="196"/>
      <c r="C49" s="196"/>
      <c r="D49" s="196"/>
      <c r="E49" s="196"/>
      <c r="F49" s="196"/>
      <c r="G49" s="196"/>
      <c r="H49" s="57" t="s">
        <v>76</v>
      </c>
      <c r="I49" s="115"/>
      <c r="J49" s="58">
        <v>0</v>
      </c>
      <c r="K49" s="59">
        <v>0</v>
      </c>
      <c r="L49" s="56">
        <f>IF((J49*0.5)+(K49*0.25)&gt;3,3,(J49*0.5)+(K49*0.25))</f>
        <v>0</v>
      </c>
      <c r="M49" s="42"/>
    </row>
    <row r="50" spans="1:13" s="43" customFormat="1" ht="16.5" customHeight="1">
      <c r="A50" s="61"/>
      <c r="B50" s="179"/>
      <c r="C50" s="179"/>
      <c r="D50" s="179"/>
      <c r="E50" s="179"/>
      <c r="F50" s="179"/>
      <c r="G50" s="179"/>
      <c r="H50" s="41" t="s">
        <v>42</v>
      </c>
      <c r="I50" s="116">
        <f>SUM(L44:L49)</f>
        <v>0</v>
      </c>
      <c r="J50" s="190" t="s">
        <v>43</v>
      </c>
      <c r="K50" s="190"/>
      <c r="L50" s="34">
        <f>I50</f>
        <v>0</v>
      </c>
      <c r="M50" s="42"/>
    </row>
    <row r="51" spans="1:12" ht="18.75" customHeight="1">
      <c r="A51" s="170"/>
      <c r="B51" s="188" t="s">
        <v>112</v>
      </c>
      <c r="C51" s="188"/>
      <c r="D51" s="188"/>
      <c r="E51" s="188"/>
      <c r="F51" s="188"/>
      <c r="G51" s="188"/>
      <c r="H51" s="62" t="s">
        <v>15</v>
      </c>
      <c r="I51" s="117"/>
      <c r="J51" s="63">
        <v>0</v>
      </c>
      <c r="K51" s="64">
        <v>0</v>
      </c>
      <c r="L51" s="35">
        <f>(J51*7)+(K51*3.5)</f>
        <v>0</v>
      </c>
    </row>
    <row r="52" spans="1:12" ht="18.75">
      <c r="A52" s="170"/>
      <c r="B52" s="188"/>
      <c r="C52" s="188"/>
      <c r="D52" s="188"/>
      <c r="E52" s="188"/>
      <c r="F52" s="188"/>
      <c r="G52" s="188"/>
      <c r="H52" s="65" t="s">
        <v>16</v>
      </c>
      <c r="I52" s="114"/>
      <c r="J52" s="54">
        <v>0</v>
      </c>
      <c r="K52" s="55">
        <v>0</v>
      </c>
      <c r="L52" s="56">
        <f>(J52*4)+(K52*2)</f>
        <v>0</v>
      </c>
    </row>
    <row r="53" spans="1:12" ht="15.75">
      <c r="A53" s="170"/>
      <c r="B53" s="188"/>
      <c r="C53" s="188"/>
      <c r="D53" s="188"/>
      <c r="E53" s="188"/>
      <c r="F53" s="188"/>
      <c r="G53" s="188"/>
      <c r="H53" s="66" t="s">
        <v>17</v>
      </c>
      <c r="I53" s="118"/>
      <c r="J53" s="58">
        <v>0</v>
      </c>
      <c r="K53" s="59">
        <v>0</v>
      </c>
      <c r="L53" s="60">
        <f>IF((J53+(K53*0.5))&gt;=7,7,(J53+(K53*0.5)))</f>
        <v>0</v>
      </c>
    </row>
    <row r="54" spans="1:12" ht="16.5" customHeight="1">
      <c r="A54" s="61"/>
      <c r="B54" s="191"/>
      <c r="C54" s="191"/>
      <c r="D54" s="191"/>
      <c r="E54" s="191"/>
      <c r="F54" s="191"/>
      <c r="G54" s="191"/>
      <c r="H54" s="41" t="s">
        <v>44</v>
      </c>
      <c r="I54" s="116">
        <f>SUM(L51:L53)</f>
        <v>0</v>
      </c>
      <c r="J54" s="190" t="s">
        <v>45</v>
      </c>
      <c r="K54" s="190"/>
      <c r="L54" s="34">
        <f>I54</f>
        <v>0</v>
      </c>
    </row>
    <row r="55" spans="1:12" ht="18.75" customHeight="1">
      <c r="A55" s="170"/>
      <c r="B55" s="188" t="s">
        <v>93</v>
      </c>
      <c r="C55" s="188"/>
      <c r="D55" s="188"/>
      <c r="E55" s="188"/>
      <c r="F55" s="188"/>
      <c r="G55" s="188"/>
      <c r="H55" s="62" t="s">
        <v>18</v>
      </c>
      <c r="I55" s="117"/>
      <c r="J55" s="63">
        <v>0</v>
      </c>
      <c r="K55" s="64">
        <f>J55*7</f>
        <v>0</v>
      </c>
      <c r="L55" s="35">
        <f>(J55*7)+(K55*3.5)</f>
        <v>0</v>
      </c>
    </row>
    <row r="56" spans="1:12" ht="18.75">
      <c r="A56" s="170"/>
      <c r="B56" s="188"/>
      <c r="C56" s="188"/>
      <c r="D56" s="188"/>
      <c r="E56" s="188"/>
      <c r="F56" s="188"/>
      <c r="G56" s="188"/>
      <c r="H56" s="65" t="s">
        <v>19</v>
      </c>
      <c r="I56" s="114"/>
      <c r="J56" s="54">
        <v>0</v>
      </c>
      <c r="K56" s="55">
        <f>J56*5</f>
        <v>0</v>
      </c>
      <c r="L56" s="56">
        <f>(J56*5)+(K56*2.5)</f>
        <v>0</v>
      </c>
    </row>
    <row r="57" spans="1:12" ht="18.75">
      <c r="A57" s="170"/>
      <c r="B57" s="188"/>
      <c r="C57" s="188"/>
      <c r="D57" s="188"/>
      <c r="E57" s="188"/>
      <c r="F57" s="188"/>
      <c r="G57" s="188"/>
      <c r="H57" s="65" t="s">
        <v>20</v>
      </c>
      <c r="I57" s="114"/>
      <c r="J57" s="54">
        <v>0</v>
      </c>
      <c r="K57" s="55">
        <f>J57*3</f>
        <v>0</v>
      </c>
      <c r="L57" s="56">
        <f>(J57*3)+(K57*1.5)</f>
        <v>0</v>
      </c>
    </row>
    <row r="58" spans="1:12" ht="18.75">
      <c r="A58" s="170"/>
      <c r="B58" s="188"/>
      <c r="C58" s="188"/>
      <c r="D58" s="188"/>
      <c r="E58" s="188"/>
      <c r="F58" s="188"/>
      <c r="G58" s="188"/>
      <c r="H58" s="66" t="s">
        <v>21</v>
      </c>
      <c r="I58" s="119"/>
      <c r="J58" s="58">
        <v>0</v>
      </c>
      <c r="K58" s="59">
        <f>J58*1</f>
        <v>0</v>
      </c>
      <c r="L58" s="60">
        <f>(J58*1)+(K58*0.5)</f>
        <v>0</v>
      </c>
    </row>
    <row r="59" spans="1:12" ht="16.5" customHeight="1">
      <c r="A59" s="61"/>
      <c r="B59" s="189"/>
      <c r="C59" s="189"/>
      <c r="D59" s="189"/>
      <c r="E59" s="189"/>
      <c r="F59" s="189"/>
      <c r="G59" s="189"/>
      <c r="H59" s="67" t="s">
        <v>46</v>
      </c>
      <c r="I59" s="116">
        <f>SUM(L55:L58)</f>
        <v>0</v>
      </c>
      <c r="J59" s="165" t="s">
        <v>47</v>
      </c>
      <c r="K59" s="166"/>
      <c r="L59" s="34">
        <f>IF(I59&gt;=7,7,I59)</f>
        <v>0</v>
      </c>
    </row>
    <row r="60" spans="1:12" ht="24.75" customHeight="1">
      <c r="A60" s="170"/>
      <c r="B60" s="188" t="s">
        <v>94</v>
      </c>
      <c r="C60" s="188"/>
      <c r="D60" s="188"/>
      <c r="E60" s="188"/>
      <c r="F60" s="188"/>
      <c r="G60" s="188"/>
      <c r="H60" s="30" t="s">
        <v>22</v>
      </c>
      <c r="I60" s="117"/>
      <c r="J60" s="63">
        <v>0</v>
      </c>
      <c r="K60" s="64">
        <v>0</v>
      </c>
      <c r="L60" s="35">
        <f>(J60*15)+(K60*7.5)</f>
        <v>0</v>
      </c>
    </row>
    <row r="61" spans="1:12" ht="18.75" customHeight="1">
      <c r="A61" s="170"/>
      <c r="B61" s="188"/>
      <c r="C61" s="188"/>
      <c r="D61" s="188"/>
      <c r="E61" s="188"/>
      <c r="F61" s="188"/>
      <c r="G61" s="188"/>
      <c r="H61" s="68" t="s">
        <v>23</v>
      </c>
      <c r="I61" s="114"/>
      <c r="J61" s="54">
        <v>0</v>
      </c>
      <c r="K61" s="55">
        <v>0</v>
      </c>
      <c r="L61" s="56">
        <f>(J61*12)+(K61*6)</f>
        <v>0</v>
      </c>
    </row>
    <row r="62" spans="1:12" ht="18.75">
      <c r="A62" s="170"/>
      <c r="B62" s="188"/>
      <c r="C62" s="188"/>
      <c r="D62" s="188"/>
      <c r="E62" s="188"/>
      <c r="F62" s="188"/>
      <c r="G62" s="188"/>
      <c r="H62" s="69" t="s">
        <v>114</v>
      </c>
      <c r="I62" s="114"/>
      <c r="J62" s="54">
        <v>0</v>
      </c>
      <c r="K62" s="55">
        <v>0</v>
      </c>
      <c r="L62" s="56">
        <f>(J62*10)+(K62*5)</f>
        <v>0</v>
      </c>
    </row>
    <row r="63" spans="1:12" ht="18.75">
      <c r="A63" s="170"/>
      <c r="B63" s="188"/>
      <c r="C63" s="188"/>
      <c r="D63" s="188"/>
      <c r="E63" s="188"/>
      <c r="F63" s="188"/>
      <c r="G63" s="188"/>
      <c r="H63" s="68" t="s">
        <v>115</v>
      </c>
      <c r="I63" s="114"/>
      <c r="J63" s="54">
        <v>0</v>
      </c>
      <c r="K63" s="55">
        <v>0</v>
      </c>
      <c r="L63" s="56">
        <f>(J63*8)+(K63*4)</f>
        <v>0</v>
      </c>
    </row>
    <row r="64" spans="1:12" ht="18.75">
      <c r="A64" s="170"/>
      <c r="B64" s="188"/>
      <c r="C64" s="188"/>
      <c r="D64" s="188"/>
      <c r="E64" s="188"/>
      <c r="F64" s="188"/>
      <c r="G64" s="188"/>
      <c r="H64" s="68" t="s">
        <v>116</v>
      </c>
      <c r="I64" s="114"/>
      <c r="J64" s="54">
        <v>0</v>
      </c>
      <c r="K64" s="55">
        <v>0</v>
      </c>
      <c r="L64" s="56">
        <f>(J64*5)+(K64*2.5)</f>
        <v>0</v>
      </c>
    </row>
    <row r="65" spans="1:12" ht="18.75">
      <c r="A65" s="170"/>
      <c r="B65" s="188"/>
      <c r="C65" s="188"/>
      <c r="D65" s="188"/>
      <c r="E65" s="188"/>
      <c r="F65" s="188"/>
      <c r="G65" s="188"/>
      <c r="H65" s="68" t="s">
        <v>117</v>
      </c>
      <c r="I65" s="114"/>
      <c r="J65" s="54">
        <v>0</v>
      </c>
      <c r="K65" s="55">
        <v>0</v>
      </c>
      <c r="L65" s="56">
        <f>(J65*3)+(K65*1.5)</f>
        <v>0</v>
      </c>
    </row>
    <row r="66" spans="1:12" ht="15.75">
      <c r="A66" s="170"/>
      <c r="B66" s="188"/>
      <c r="C66" s="188"/>
      <c r="D66" s="188"/>
      <c r="E66" s="188"/>
      <c r="F66" s="188"/>
      <c r="G66" s="188"/>
      <c r="H66" s="70" t="s">
        <v>82</v>
      </c>
      <c r="I66" s="120"/>
      <c r="J66" s="58">
        <v>0</v>
      </c>
      <c r="K66" s="59">
        <v>0</v>
      </c>
      <c r="L66" s="60">
        <f>IF((J66*1)+(K66*0.5)&gt;3,3,(J66*1)+(K66*0.5))</f>
        <v>0</v>
      </c>
    </row>
    <row r="67" spans="1:12" ht="16.5" customHeight="1">
      <c r="A67" s="61"/>
      <c r="B67" s="179"/>
      <c r="C67" s="179"/>
      <c r="D67" s="179"/>
      <c r="E67" s="179"/>
      <c r="F67" s="179"/>
      <c r="G67" s="179"/>
      <c r="H67" s="67" t="s">
        <v>48</v>
      </c>
      <c r="I67" s="116">
        <f>SUM(L60:L66)</f>
        <v>0</v>
      </c>
      <c r="J67" s="165" t="s">
        <v>49</v>
      </c>
      <c r="K67" s="166"/>
      <c r="L67" s="34">
        <f>I67</f>
        <v>0</v>
      </c>
    </row>
    <row r="68" spans="1:12" ht="18.75" customHeight="1">
      <c r="A68" s="170"/>
      <c r="B68" s="188" t="s">
        <v>95</v>
      </c>
      <c r="C68" s="188"/>
      <c r="D68" s="188"/>
      <c r="E68" s="188"/>
      <c r="F68" s="188"/>
      <c r="G68" s="188"/>
      <c r="H68" s="62" t="s">
        <v>81</v>
      </c>
      <c r="I68" s="117"/>
      <c r="J68" s="63">
        <v>0</v>
      </c>
      <c r="K68" s="64">
        <v>0</v>
      </c>
      <c r="L68" s="35">
        <f>(J68*1)+(K68*0.5)</f>
        <v>0</v>
      </c>
    </row>
    <row r="69" spans="1:12" ht="18.75">
      <c r="A69" s="170"/>
      <c r="B69" s="188"/>
      <c r="C69" s="188"/>
      <c r="D69" s="188"/>
      <c r="E69" s="188"/>
      <c r="F69" s="188"/>
      <c r="G69" s="188"/>
      <c r="H69" s="66" t="s">
        <v>80</v>
      </c>
      <c r="I69" s="119"/>
      <c r="J69" s="58">
        <v>0</v>
      </c>
      <c r="K69" s="59">
        <v>0</v>
      </c>
      <c r="L69" s="60">
        <f>(J69*1)+(K69*0.5)</f>
        <v>0</v>
      </c>
    </row>
    <row r="70" spans="1:12" ht="16.5" customHeight="1">
      <c r="A70" s="61"/>
      <c r="B70" s="189"/>
      <c r="C70" s="189"/>
      <c r="D70" s="189"/>
      <c r="E70" s="189"/>
      <c r="F70" s="189"/>
      <c r="G70" s="189"/>
      <c r="H70" s="67" t="s">
        <v>50</v>
      </c>
      <c r="I70" s="116">
        <f>SUM(L68:L69)</f>
        <v>0</v>
      </c>
      <c r="J70" s="166" t="s">
        <v>51</v>
      </c>
      <c r="K70" s="166"/>
      <c r="L70" s="34">
        <f>IF(I70&gt;=3,3,I70)</f>
        <v>0</v>
      </c>
    </row>
    <row r="71" spans="1:12" ht="24">
      <c r="A71" s="170"/>
      <c r="B71" s="171" t="s">
        <v>96</v>
      </c>
      <c r="C71" s="171"/>
      <c r="D71" s="171"/>
      <c r="E71" s="171"/>
      <c r="F71" s="171"/>
      <c r="G71" s="171"/>
      <c r="H71" s="71" t="s">
        <v>24</v>
      </c>
      <c r="I71" s="117"/>
      <c r="J71" s="63">
        <v>0</v>
      </c>
      <c r="K71" s="64">
        <v>0</v>
      </c>
      <c r="L71" s="35">
        <f>(J71*0.1)+(K71*0.05)</f>
        <v>0</v>
      </c>
    </row>
    <row r="72" spans="1:12" ht="18.75">
      <c r="A72" s="170"/>
      <c r="B72" s="171"/>
      <c r="C72" s="171"/>
      <c r="D72" s="171"/>
      <c r="E72" s="171"/>
      <c r="F72" s="171"/>
      <c r="G72" s="171"/>
      <c r="H72" s="72" t="s">
        <v>25</v>
      </c>
      <c r="I72" s="119"/>
      <c r="J72" s="58">
        <v>0</v>
      </c>
      <c r="K72" s="59">
        <v>0</v>
      </c>
      <c r="L72" s="60">
        <f>(J72*0.3)+(K72*0.15)</f>
        <v>0</v>
      </c>
    </row>
    <row r="73" spans="1:12" ht="15.75">
      <c r="A73" s="61"/>
      <c r="B73" s="172"/>
      <c r="C73" s="172"/>
      <c r="D73" s="172"/>
      <c r="E73" s="172"/>
      <c r="F73" s="172"/>
      <c r="G73" s="172"/>
      <c r="H73" s="67" t="s">
        <v>52</v>
      </c>
      <c r="I73" s="116">
        <f>SUM(L71:L72)</f>
        <v>0</v>
      </c>
      <c r="J73" s="166" t="s">
        <v>53</v>
      </c>
      <c r="K73" s="166"/>
      <c r="L73" s="34">
        <f>IF(I73&gt;=5,5,I73)</f>
        <v>0</v>
      </c>
    </row>
    <row r="74" spans="1:12" ht="24.75" customHeight="1">
      <c r="A74" s="170"/>
      <c r="B74" s="188" t="s">
        <v>97</v>
      </c>
      <c r="C74" s="188"/>
      <c r="D74" s="188"/>
      <c r="E74" s="188"/>
      <c r="F74" s="188"/>
      <c r="G74" s="188"/>
      <c r="H74" s="62" t="s">
        <v>83</v>
      </c>
      <c r="I74" s="117"/>
      <c r="J74" s="63">
        <v>0</v>
      </c>
      <c r="K74" s="64">
        <v>0</v>
      </c>
      <c r="L74" s="35">
        <f>(J74*0.1)+(K74*0.05)</f>
        <v>0</v>
      </c>
    </row>
    <row r="75" spans="1:12" ht="18.75" customHeight="1">
      <c r="A75" s="170"/>
      <c r="B75" s="188"/>
      <c r="C75" s="188"/>
      <c r="D75" s="188"/>
      <c r="E75" s="188"/>
      <c r="F75" s="188"/>
      <c r="G75" s="188"/>
      <c r="H75" s="65" t="s">
        <v>26</v>
      </c>
      <c r="I75" s="114"/>
      <c r="J75" s="54">
        <v>0</v>
      </c>
      <c r="K75" s="55">
        <v>0</v>
      </c>
      <c r="L75" s="56">
        <f>(J75*0.2)+(K75*0.1)</f>
        <v>0</v>
      </c>
    </row>
    <row r="76" spans="1:12" ht="18.75">
      <c r="A76" s="170"/>
      <c r="B76" s="188"/>
      <c r="C76" s="188"/>
      <c r="D76" s="188"/>
      <c r="E76" s="188"/>
      <c r="F76" s="188"/>
      <c r="G76" s="188"/>
      <c r="H76" s="66" t="s">
        <v>27</v>
      </c>
      <c r="I76" s="119"/>
      <c r="J76" s="58">
        <v>0</v>
      </c>
      <c r="K76" s="59">
        <v>0</v>
      </c>
      <c r="L76" s="60">
        <f>(J76*0.3)+(K76*0.15)</f>
        <v>0</v>
      </c>
    </row>
    <row r="77" spans="1:12" ht="16.5" customHeight="1">
      <c r="A77" s="61"/>
      <c r="B77" s="179"/>
      <c r="C77" s="179"/>
      <c r="D77" s="179"/>
      <c r="E77" s="179"/>
      <c r="F77" s="179"/>
      <c r="G77" s="179"/>
      <c r="H77" s="67" t="s">
        <v>54</v>
      </c>
      <c r="I77" s="116">
        <f>SUM(L74:L76)</f>
        <v>0</v>
      </c>
      <c r="J77" s="166" t="s">
        <v>98</v>
      </c>
      <c r="K77" s="166"/>
      <c r="L77" s="34">
        <f>IF(I77&gt;=5,5,I77)</f>
        <v>0</v>
      </c>
    </row>
    <row r="78" spans="1:12" ht="15.75" customHeight="1">
      <c r="A78" s="186"/>
      <c r="B78" s="187" t="s">
        <v>99</v>
      </c>
      <c r="C78" s="187"/>
      <c r="D78" s="187"/>
      <c r="E78" s="187"/>
      <c r="F78" s="187"/>
      <c r="G78" s="187"/>
      <c r="H78" s="62" t="s">
        <v>84</v>
      </c>
      <c r="I78" s="122">
        <f>(J78/20)*0.05+((K78/20)*0.025)</f>
        <v>0</v>
      </c>
      <c r="J78" s="76">
        <v>0</v>
      </c>
      <c r="K78" s="64">
        <v>0</v>
      </c>
      <c r="L78" s="35">
        <f>I78</f>
        <v>0</v>
      </c>
    </row>
    <row r="79" spans="1:12" ht="24" customHeight="1">
      <c r="A79" s="186"/>
      <c r="B79" s="187"/>
      <c r="C79" s="187"/>
      <c r="D79" s="187"/>
      <c r="E79" s="187"/>
      <c r="F79" s="187"/>
      <c r="G79" s="187"/>
      <c r="H79" s="66" t="s">
        <v>85</v>
      </c>
      <c r="I79" s="122">
        <f>(J79/20)*0.1+((K79/20)*0.05)</f>
        <v>0</v>
      </c>
      <c r="J79" s="77">
        <v>0</v>
      </c>
      <c r="K79" s="59">
        <v>0</v>
      </c>
      <c r="L79" s="35">
        <f>I79</f>
        <v>0</v>
      </c>
    </row>
    <row r="80" spans="1:12" ht="18" customHeight="1">
      <c r="A80" s="52"/>
      <c r="B80" s="179"/>
      <c r="C80" s="179"/>
      <c r="D80" s="179"/>
      <c r="E80" s="179"/>
      <c r="F80" s="179"/>
      <c r="G80" s="179"/>
      <c r="H80" s="67" t="s">
        <v>55</v>
      </c>
      <c r="I80" s="116">
        <f>SUM(L78:L79)</f>
        <v>0</v>
      </c>
      <c r="J80" s="165" t="s">
        <v>105</v>
      </c>
      <c r="K80" s="166"/>
      <c r="L80" s="34">
        <f>I80</f>
        <v>0</v>
      </c>
    </row>
    <row r="81" spans="1:12" ht="18.75">
      <c r="A81" s="73"/>
      <c r="B81" s="174" t="s">
        <v>106</v>
      </c>
      <c r="C81" s="174"/>
      <c r="D81" s="174"/>
      <c r="E81" s="174"/>
      <c r="F81" s="174"/>
      <c r="G81" s="174"/>
      <c r="H81" s="78" t="s">
        <v>28</v>
      </c>
      <c r="I81" s="121"/>
      <c r="J81" s="74">
        <v>0</v>
      </c>
      <c r="K81" s="75">
        <v>0</v>
      </c>
      <c r="L81" s="39">
        <f>(J81*0.5)+(K81*0.25)</f>
        <v>0</v>
      </c>
    </row>
    <row r="82" spans="1:12" ht="15.75">
      <c r="A82" s="61"/>
      <c r="B82" s="176"/>
      <c r="C82" s="176"/>
      <c r="D82" s="176"/>
      <c r="E82" s="176"/>
      <c r="F82" s="176"/>
      <c r="G82" s="176"/>
      <c r="H82" s="67" t="s">
        <v>56</v>
      </c>
      <c r="I82" s="116">
        <f>L81</f>
        <v>0</v>
      </c>
      <c r="J82" s="165" t="s">
        <v>100</v>
      </c>
      <c r="K82" s="166"/>
      <c r="L82" s="34">
        <f>IF(I82&gt;=2,2,I82)</f>
        <v>0</v>
      </c>
    </row>
    <row r="83" spans="1:12" ht="15.75">
      <c r="A83" s="150"/>
      <c r="B83" s="180" t="s">
        <v>107</v>
      </c>
      <c r="C83" s="181"/>
      <c r="D83" s="181"/>
      <c r="E83" s="181"/>
      <c r="F83" s="181"/>
      <c r="G83" s="182"/>
      <c r="H83" s="151" t="s">
        <v>103</v>
      </c>
      <c r="I83" s="109"/>
      <c r="J83" s="58">
        <v>0</v>
      </c>
      <c r="K83" s="59">
        <v>0</v>
      </c>
      <c r="L83" s="60">
        <f>(J83*0.5)+(K83*0.25)</f>
        <v>0</v>
      </c>
    </row>
    <row r="84" spans="1:12" ht="24">
      <c r="A84" s="149"/>
      <c r="B84" s="183"/>
      <c r="C84" s="184"/>
      <c r="D84" s="184"/>
      <c r="E84" s="184"/>
      <c r="F84" s="184"/>
      <c r="G84" s="185"/>
      <c r="H84" s="79" t="s">
        <v>86</v>
      </c>
      <c r="I84" s="123"/>
      <c r="J84" s="58">
        <v>0</v>
      </c>
      <c r="K84" s="59">
        <v>0</v>
      </c>
      <c r="L84" s="60">
        <f>(J84*0.5)+(K84*0.25)</f>
        <v>0</v>
      </c>
    </row>
    <row r="85" spans="1:12" ht="16.5" customHeight="1">
      <c r="A85" s="61"/>
      <c r="B85" s="179"/>
      <c r="C85" s="179"/>
      <c r="D85" s="179"/>
      <c r="E85" s="179"/>
      <c r="F85" s="179"/>
      <c r="G85" s="179"/>
      <c r="H85" s="67" t="s">
        <v>57</v>
      </c>
      <c r="I85" s="116">
        <f>SUM(L84:L84)</f>
        <v>0</v>
      </c>
      <c r="J85" s="165" t="s">
        <v>101</v>
      </c>
      <c r="K85" s="166"/>
      <c r="L85" s="34">
        <f>I85</f>
        <v>0</v>
      </c>
    </row>
    <row r="86" spans="1:12" ht="18.75">
      <c r="A86" s="170"/>
      <c r="B86" s="171" t="s">
        <v>108</v>
      </c>
      <c r="C86" s="171"/>
      <c r="D86" s="171"/>
      <c r="E86" s="171"/>
      <c r="F86" s="171"/>
      <c r="G86" s="171"/>
      <c r="H86" s="80" t="s">
        <v>88</v>
      </c>
      <c r="I86" s="124"/>
      <c r="J86" s="63">
        <v>0</v>
      </c>
      <c r="K86" s="64">
        <v>0</v>
      </c>
      <c r="L86" s="35">
        <f>(J86*0.02)+(K86*0.01)</f>
        <v>0</v>
      </c>
    </row>
    <row r="87" spans="1:12" ht="24.75">
      <c r="A87" s="170"/>
      <c r="B87" s="171"/>
      <c r="C87" s="171"/>
      <c r="D87" s="171"/>
      <c r="E87" s="171"/>
      <c r="F87" s="171"/>
      <c r="G87" s="171"/>
      <c r="H87" s="79" t="s">
        <v>87</v>
      </c>
      <c r="I87" s="119"/>
      <c r="J87" s="58">
        <v>0</v>
      </c>
      <c r="K87" s="59">
        <v>0</v>
      </c>
      <c r="L87" s="60">
        <f>(J87*3)+(K87*1.5)</f>
        <v>0</v>
      </c>
    </row>
    <row r="88" spans="1:12" ht="15.75">
      <c r="A88" s="61"/>
      <c r="B88" s="172"/>
      <c r="C88" s="172"/>
      <c r="D88" s="172"/>
      <c r="E88" s="172"/>
      <c r="F88" s="172"/>
      <c r="G88" s="172"/>
      <c r="H88" s="67" t="s">
        <v>58</v>
      </c>
      <c r="I88" s="116">
        <f>SUM(L86:L87)</f>
        <v>0</v>
      </c>
      <c r="J88" s="165" t="s">
        <v>102</v>
      </c>
      <c r="K88" s="166"/>
      <c r="L88" s="34">
        <f>IF(I88&gt;=3,3,I88)</f>
        <v>0</v>
      </c>
    </row>
    <row r="89" spans="1:14" ht="21.75" customHeight="1">
      <c r="A89" s="135"/>
      <c r="B89" s="173"/>
      <c r="C89" s="173"/>
      <c r="D89" s="173"/>
      <c r="E89" s="173"/>
      <c r="F89" s="173"/>
      <c r="G89" s="173"/>
      <c r="H89" s="130"/>
      <c r="I89" s="131"/>
      <c r="J89" s="175" t="s">
        <v>59</v>
      </c>
      <c r="K89" s="175"/>
      <c r="L89" s="137">
        <f>SUM(L88,L85,L82,L80,L77,L73,L70,L67,L59,L54,L50)</f>
        <v>0</v>
      </c>
      <c r="M89" s="81"/>
      <c r="N89" s="82"/>
    </row>
    <row r="90" spans="1:12" ht="18.75">
      <c r="A90" s="125"/>
      <c r="B90" s="161" t="s">
        <v>61</v>
      </c>
      <c r="C90" s="162"/>
      <c r="D90" s="162"/>
      <c r="E90" s="162"/>
      <c r="F90" s="162"/>
      <c r="G90" s="163"/>
      <c r="H90" s="83">
        <f>L19</f>
        <v>0</v>
      </c>
      <c r="I90" s="126"/>
      <c r="J90" s="164"/>
      <c r="K90" s="164"/>
      <c r="L90" s="138"/>
    </row>
    <row r="91" spans="1:12" ht="18.75">
      <c r="A91" s="125"/>
      <c r="B91" s="167" t="s">
        <v>66</v>
      </c>
      <c r="C91" s="168"/>
      <c r="D91" s="168"/>
      <c r="E91" s="168"/>
      <c r="F91" s="168"/>
      <c r="G91" s="169"/>
      <c r="H91" s="83">
        <f>L36</f>
        <v>0</v>
      </c>
      <c r="I91" s="126"/>
      <c r="J91" s="85"/>
      <c r="K91" s="85"/>
      <c r="L91" s="138"/>
    </row>
    <row r="92" spans="1:12" ht="18.75">
      <c r="A92" s="125"/>
      <c r="B92" s="167" t="s">
        <v>67</v>
      </c>
      <c r="C92" s="168"/>
      <c r="D92" s="168"/>
      <c r="E92" s="168"/>
      <c r="F92" s="168"/>
      <c r="G92" s="169"/>
      <c r="H92" s="83">
        <f>L41</f>
        <v>0</v>
      </c>
      <c r="I92" s="126"/>
      <c r="J92" s="42"/>
      <c r="K92" s="42"/>
      <c r="L92" s="138"/>
    </row>
    <row r="93" spans="1:12" ht="18.75">
      <c r="A93" s="125"/>
      <c r="B93" s="167" t="s">
        <v>68</v>
      </c>
      <c r="C93" s="168"/>
      <c r="D93" s="168"/>
      <c r="E93" s="168"/>
      <c r="F93" s="168"/>
      <c r="G93" s="169"/>
      <c r="H93" s="83">
        <f>L89</f>
        <v>0</v>
      </c>
      <c r="I93" s="126"/>
      <c r="J93" s="42"/>
      <c r="K93" s="42"/>
      <c r="L93" s="138"/>
    </row>
    <row r="94" spans="1:12" ht="23.25">
      <c r="A94" s="136"/>
      <c r="B94" s="132"/>
      <c r="C94" s="132"/>
      <c r="D94" s="132"/>
      <c r="E94" s="177" t="s">
        <v>62</v>
      </c>
      <c r="F94" s="177"/>
      <c r="G94" s="178"/>
      <c r="H94" s="133">
        <f>SUM(H90:H93)</f>
        <v>0</v>
      </c>
      <c r="I94" s="134"/>
      <c r="J94" s="132"/>
      <c r="K94" s="132"/>
      <c r="L94" s="139"/>
    </row>
    <row r="95" spans="1:12" ht="18.75">
      <c r="A95" s="140"/>
      <c r="B95" s="141"/>
      <c r="C95" s="141"/>
      <c r="D95" s="141"/>
      <c r="E95" s="142"/>
      <c r="F95" s="142"/>
      <c r="G95" s="142"/>
      <c r="H95" s="141"/>
      <c r="I95" s="143"/>
      <c r="J95" s="140"/>
      <c r="K95" s="140"/>
      <c r="L95" s="144"/>
    </row>
    <row r="96" spans="8:13" ht="15">
      <c r="H96" s="152"/>
      <c r="I96" s="153"/>
      <c r="J96" s="153"/>
      <c r="K96" s="153"/>
      <c r="L96" s="153"/>
      <c r="M96" s="154"/>
    </row>
    <row r="97" spans="8:13" ht="15">
      <c r="H97" s="155"/>
      <c r="I97" s="156"/>
      <c r="J97" s="156"/>
      <c r="K97" s="156"/>
      <c r="L97" s="156"/>
      <c r="M97" s="157"/>
    </row>
    <row r="98" spans="8:13" ht="15">
      <c r="H98" s="155"/>
      <c r="I98" s="156"/>
      <c r="J98" s="156"/>
      <c r="K98" s="156"/>
      <c r="L98" s="156"/>
      <c r="M98" s="157"/>
    </row>
    <row r="99" spans="8:13" ht="15">
      <c r="H99" s="158"/>
      <c r="I99" s="159"/>
      <c r="J99" s="159"/>
      <c r="K99" s="159"/>
      <c r="L99" s="159"/>
      <c r="M99" s="160"/>
    </row>
  </sheetData>
  <sheetProtection selectLockedCells="1" selectUnlockedCells="1"/>
  <mergeCells count="93">
    <mergeCell ref="B20:G20"/>
    <mergeCell ref="B22:G22"/>
    <mergeCell ref="B36:H36"/>
    <mergeCell ref="J36:K36"/>
    <mergeCell ref="A16:A18"/>
    <mergeCell ref="B16:H16"/>
    <mergeCell ref="B17:H17"/>
    <mergeCell ref="B13:H13"/>
    <mergeCell ref="B1:L4"/>
    <mergeCell ref="A1:A4"/>
    <mergeCell ref="B37:G37"/>
    <mergeCell ref="B38:G39"/>
    <mergeCell ref="B40:G40"/>
    <mergeCell ref="J19:K19"/>
    <mergeCell ref="J14:K14"/>
    <mergeCell ref="J15:K15"/>
    <mergeCell ref="B19:H19"/>
    <mergeCell ref="B18:H18"/>
    <mergeCell ref="A6:L7"/>
    <mergeCell ref="B8:K8"/>
    <mergeCell ref="I10:L10"/>
    <mergeCell ref="D10:G10"/>
    <mergeCell ref="J16:K16"/>
    <mergeCell ref="J17:K17"/>
    <mergeCell ref="J18:K18"/>
    <mergeCell ref="J13:K13"/>
    <mergeCell ref="B15:H15"/>
    <mergeCell ref="J40:K40"/>
    <mergeCell ref="A23:A24"/>
    <mergeCell ref="B23:G24"/>
    <mergeCell ref="J24:K24"/>
    <mergeCell ref="A25:A28"/>
    <mergeCell ref="B25:G28"/>
    <mergeCell ref="J28:K28"/>
    <mergeCell ref="J41:K41"/>
    <mergeCell ref="A42:A43"/>
    <mergeCell ref="B42:L43"/>
    <mergeCell ref="A44:A49"/>
    <mergeCell ref="B44:G49"/>
    <mergeCell ref="A29:A34"/>
    <mergeCell ref="B29:G34"/>
    <mergeCell ref="B35:G35"/>
    <mergeCell ref="J35:K35"/>
    <mergeCell ref="A38:A40"/>
    <mergeCell ref="B50:G50"/>
    <mergeCell ref="J50:K50"/>
    <mergeCell ref="A51:A53"/>
    <mergeCell ref="B51:G53"/>
    <mergeCell ref="B54:G54"/>
    <mergeCell ref="J54:K54"/>
    <mergeCell ref="A55:A58"/>
    <mergeCell ref="B55:G58"/>
    <mergeCell ref="B59:G59"/>
    <mergeCell ref="J59:K59"/>
    <mergeCell ref="A60:A66"/>
    <mergeCell ref="B60:G66"/>
    <mergeCell ref="B67:G67"/>
    <mergeCell ref="J67:K67"/>
    <mergeCell ref="A68:A69"/>
    <mergeCell ref="B68:G69"/>
    <mergeCell ref="B70:G70"/>
    <mergeCell ref="J70:K70"/>
    <mergeCell ref="A78:A79"/>
    <mergeCell ref="B78:G79"/>
    <mergeCell ref="B80:G80"/>
    <mergeCell ref="J80:K80"/>
    <mergeCell ref="A71:A72"/>
    <mergeCell ref="B71:G72"/>
    <mergeCell ref="B73:G73"/>
    <mergeCell ref="J73:K73"/>
    <mergeCell ref="A74:A76"/>
    <mergeCell ref="B74:G76"/>
    <mergeCell ref="J82:K82"/>
    <mergeCell ref="E94:G94"/>
    <mergeCell ref="B85:G85"/>
    <mergeCell ref="J85:K85"/>
    <mergeCell ref="B83:G84"/>
    <mergeCell ref="B77:G77"/>
    <mergeCell ref="J77:K77"/>
    <mergeCell ref="A86:A87"/>
    <mergeCell ref="B86:G87"/>
    <mergeCell ref="B88:G88"/>
    <mergeCell ref="B89:G89"/>
    <mergeCell ref="B91:G91"/>
    <mergeCell ref="B81:G81"/>
    <mergeCell ref="B82:G82"/>
    <mergeCell ref="H96:M99"/>
    <mergeCell ref="B90:G90"/>
    <mergeCell ref="J90:K90"/>
    <mergeCell ref="J88:K88"/>
    <mergeCell ref="B92:G92"/>
    <mergeCell ref="B93:G93"/>
    <mergeCell ref="J89:K89"/>
  </mergeCells>
  <printOptions/>
  <pageMargins left="0.3937007874015748" right="0.3937007874015748" top="0.31496062992125984" bottom="0.31496062992125984" header="0.5118110236220472" footer="0.5118110236220472"/>
  <pageSetup horizontalDpi="300" verticalDpi="3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2013-06-18T13:57:53Z</cp:lastPrinted>
  <dcterms:created xsi:type="dcterms:W3CDTF">2013-03-12T12:20:16Z</dcterms:created>
  <dcterms:modified xsi:type="dcterms:W3CDTF">2023-11-25T14:56:39Z</dcterms:modified>
  <cp:category/>
  <cp:version/>
  <cp:contentType/>
  <cp:contentStatus/>
</cp:coreProperties>
</file>