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Dropbox\UFPel\Colegiado 2022\Planilha estudo 2022\agosto 2022\ajustes agosto 2022\"/>
    </mc:Choice>
  </mc:AlternateContent>
  <xr:revisionPtr revIDLastSave="0" documentId="13_ncr:1_{CE083CCC-B658-4343-BF2E-E2CFD993AAB8}" xr6:coauthVersionLast="47" xr6:coauthVersionMax="47" xr10:uidLastSave="{00000000-0000-0000-0000-000000000000}"/>
  <bookViews>
    <workbookView xWindow="-120" yWindow="-120" windowWidth="29040" windowHeight="15840" xr2:uid="{00000000-000D-0000-FFFF-FFFF00000000}"/>
  </bookViews>
  <sheets>
    <sheet name="CRITÉRIOS" sheetId="11" r:id="rId1"/>
    <sheet name="DISCIPLINAS" sheetId="2" r:id="rId2"/>
    <sheet name="CH DOCENTE" sheetId="7" r:id="rId3"/>
    <sheet name="ENTRIES" sheetId="3" state="hidden"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382" i="2" l="1"/>
  <c r="X381" i="2"/>
  <c r="X380" i="2"/>
  <c r="B31" i="7"/>
  <c r="D31" i="7" s="1"/>
  <c r="J127" i="7"/>
  <c r="J126" i="7"/>
  <c r="J115" i="7"/>
  <c r="J114" i="7"/>
  <c r="J101" i="7"/>
  <c r="J93" i="7"/>
  <c r="J92" i="7"/>
  <c r="J74" i="7"/>
  <c r="J73" i="7"/>
  <c r="J65" i="7"/>
  <c r="J53" i="7"/>
  <c r="J45" i="7"/>
  <c r="J44" i="7"/>
  <c r="J36" i="7"/>
  <c r="J35" i="7"/>
  <c r="J26" i="7"/>
  <c r="J16" i="7"/>
  <c r="J15" i="7"/>
  <c r="J9" i="7"/>
  <c r="C31" i="7" l="1"/>
  <c r="Y107" i="2"/>
  <c r="B59" i="7"/>
  <c r="C59" i="7" s="1"/>
  <c r="B7" i="7"/>
  <c r="B8" i="7"/>
  <c r="B9" i="7"/>
  <c r="B10" i="7"/>
  <c r="B14" i="7"/>
  <c r="B15" i="7"/>
  <c r="B16" i="7"/>
  <c r="B17" i="7"/>
  <c r="B18" i="7"/>
  <c r="B19" i="7"/>
  <c r="B20" i="7"/>
  <c r="B21" i="7"/>
  <c r="B25" i="7"/>
  <c r="B26" i="7"/>
  <c r="B27" i="7"/>
  <c r="B28" i="7"/>
  <c r="B29" i="7"/>
  <c r="B30" i="7"/>
  <c r="B35" i="7"/>
  <c r="B36" i="7"/>
  <c r="B44" i="7"/>
  <c r="B45" i="7"/>
  <c r="B46" i="7"/>
  <c r="B47" i="7"/>
  <c r="B53" i="7"/>
  <c r="B54" i="7"/>
  <c r="B55" i="7"/>
  <c r="B56" i="7"/>
  <c r="B57" i="7"/>
  <c r="B58" i="7"/>
  <c r="B60" i="7"/>
  <c r="B64" i="7"/>
  <c r="B65" i="7"/>
  <c r="B66" i="7"/>
  <c r="B73" i="7"/>
  <c r="B74" i="7"/>
  <c r="B75" i="7"/>
  <c r="B83" i="7"/>
  <c r="B84" i="7"/>
  <c r="B85" i="7"/>
  <c r="B86" i="7"/>
  <c r="B87" i="7"/>
  <c r="B88" i="7"/>
  <c r="B92" i="7"/>
  <c r="B93" i="7"/>
  <c r="B94" i="7"/>
  <c r="B95" i="7"/>
  <c r="B96" i="7"/>
  <c r="B114" i="7"/>
  <c r="B115" i="7"/>
  <c r="B116" i="7"/>
  <c r="B117" i="7"/>
  <c r="B118" i="7"/>
  <c r="B119" i="7"/>
  <c r="B120" i="7"/>
  <c r="B121" i="7"/>
  <c r="B102" i="7"/>
  <c r="B103" i="7"/>
  <c r="B104" i="7"/>
  <c r="B105" i="7"/>
  <c r="B106" i="7"/>
  <c r="B107" i="7"/>
  <c r="B108" i="7"/>
  <c r="B109" i="7"/>
  <c r="B126" i="7"/>
  <c r="B127" i="7"/>
  <c r="B128" i="7"/>
  <c r="B129" i="7"/>
  <c r="B130" i="7"/>
  <c r="D15" i="2"/>
  <c r="D18" i="2" s="1"/>
  <c r="D17" i="2"/>
  <c r="G91" i="7" l="1"/>
  <c r="G24" i="7"/>
  <c r="G52" i="7"/>
  <c r="D59" i="7"/>
  <c r="D19" i="2"/>
  <c r="D20" i="2" s="1"/>
  <c r="D21" i="2" s="1"/>
  <c r="D22" i="2" s="1"/>
  <c r="D23" i="2" s="1"/>
  <c r="X379" i="2"/>
  <c r="I42" i="2"/>
  <c r="D42" i="2"/>
  <c r="D88" i="7"/>
  <c r="D87" i="7"/>
  <c r="D86" i="7"/>
  <c r="D85" i="7"/>
  <c r="D84" i="7"/>
  <c r="D83" i="7"/>
  <c r="C16" i="7"/>
  <c r="D47" i="7"/>
  <c r="D46" i="7"/>
  <c r="D45" i="7"/>
  <c r="D44" i="7"/>
  <c r="G43" i="7" l="1"/>
  <c r="C88" i="7"/>
  <c r="C87" i="7"/>
  <c r="C86" i="7"/>
  <c r="C85" i="7"/>
  <c r="C84" i="7"/>
  <c r="G82" i="7"/>
  <c r="N26" i="7" s="1"/>
  <c r="C83" i="7"/>
  <c r="D16" i="7"/>
  <c r="C45" i="7"/>
  <c r="C46" i="7"/>
  <c r="C44" i="7"/>
  <c r="C47" i="7"/>
  <c r="D358" i="2" l="1"/>
  <c r="D413" i="2"/>
  <c r="I318" i="2" l="1"/>
  <c r="AC373" i="2"/>
  <c r="AC368" i="2"/>
  <c r="AC362" i="2"/>
  <c r="AC360" i="2"/>
  <c r="AC358" i="2"/>
  <c r="AC348" i="2"/>
  <c r="AC346" i="2"/>
  <c r="AC349" i="2" s="1"/>
  <c r="AC318" i="2"/>
  <c r="AC313" i="2"/>
  <c r="AC307" i="2"/>
  <c r="AC305" i="2"/>
  <c r="AC303" i="2"/>
  <c r="AC293" i="2"/>
  <c r="AC291" i="2"/>
  <c r="AC294" i="2" s="1"/>
  <c r="X293" i="2"/>
  <c r="X291" i="2"/>
  <c r="I498" i="2"/>
  <c r="N498" i="2"/>
  <c r="S498" i="2"/>
  <c r="X498" i="2"/>
  <c r="D388" i="2"/>
  <c r="I388" i="2"/>
  <c r="N388" i="2"/>
  <c r="S388" i="2"/>
  <c r="X388" i="2"/>
  <c r="AC388" i="2"/>
  <c r="AC333" i="2"/>
  <c r="X333" i="2"/>
  <c r="I222" i="2"/>
  <c r="N222" i="2"/>
  <c r="S222" i="2"/>
  <c r="X222" i="2"/>
  <c r="X167" i="2"/>
  <c r="S167" i="2"/>
  <c r="X125" i="2"/>
  <c r="S125" i="2"/>
  <c r="AC112" i="2"/>
  <c r="X112" i="2"/>
  <c r="S112" i="2"/>
  <c r="N112" i="2"/>
  <c r="X15" i="2"/>
  <c r="AC553" i="2"/>
  <c r="AC552" i="2"/>
  <c r="X553" i="2"/>
  <c r="X552" i="2"/>
  <c r="S553" i="2"/>
  <c r="S552" i="2"/>
  <c r="N553" i="2"/>
  <c r="N552" i="2"/>
  <c r="I553" i="2"/>
  <c r="D553" i="2"/>
  <c r="D552" i="2"/>
  <c r="E551" i="2"/>
  <c r="E550" i="2"/>
  <c r="E549" i="2"/>
  <c r="E548" i="2"/>
  <c r="E547" i="2"/>
  <c r="E546" i="2"/>
  <c r="E545" i="2"/>
  <c r="E544" i="2"/>
  <c r="D538" i="2"/>
  <c r="D533" i="2"/>
  <c r="D527" i="2"/>
  <c r="D525" i="2"/>
  <c r="D523" i="2"/>
  <c r="D513" i="2"/>
  <c r="D511" i="2"/>
  <c r="D514" i="2" s="1"/>
  <c r="I552" i="2"/>
  <c r="J551" i="2"/>
  <c r="J550" i="2"/>
  <c r="J549" i="2"/>
  <c r="J548" i="2"/>
  <c r="J547" i="2"/>
  <c r="J546" i="2"/>
  <c r="J545" i="2"/>
  <c r="J544" i="2"/>
  <c r="I538" i="2"/>
  <c r="I533" i="2"/>
  <c r="I527" i="2"/>
  <c r="I525" i="2"/>
  <c r="I523" i="2"/>
  <c r="I513" i="2"/>
  <c r="I511" i="2"/>
  <c r="I514" i="2" s="1"/>
  <c r="O551" i="2"/>
  <c r="O550" i="2"/>
  <c r="O549" i="2"/>
  <c r="O548" i="2"/>
  <c r="O547" i="2"/>
  <c r="O546" i="2"/>
  <c r="O545" i="2"/>
  <c r="O544" i="2"/>
  <c r="N538" i="2"/>
  <c r="N533" i="2"/>
  <c r="N527" i="2"/>
  <c r="N525" i="2"/>
  <c r="N523" i="2"/>
  <c r="N513" i="2"/>
  <c r="N511" i="2"/>
  <c r="N514" i="2" s="1"/>
  <c r="T551" i="2"/>
  <c r="T550" i="2"/>
  <c r="T549" i="2"/>
  <c r="T548" i="2"/>
  <c r="T547" i="2"/>
  <c r="T546" i="2"/>
  <c r="T545" i="2"/>
  <c r="T544" i="2"/>
  <c r="S538" i="2"/>
  <c r="S533" i="2"/>
  <c r="S527" i="2"/>
  <c r="S525" i="2"/>
  <c r="S523" i="2"/>
  <c r="S513" i="2"/>
  <c r="S511" i="2"/>
  <c r="S514" i="2" s="1"/>
  <c r="AD551" i="2"/>
  <c r="AD550" i="2"/>
  <c r="AD549" i="2"/>
  <c r="AD548" i="2"/>
  <c r="AD547" i="2"/>
  <c r="AD546" i="2"/>
  <c r="AD545" i="2"/>
  <c r="AD544" i="2"/>
  <c r="AC538" i="2"/>
  <c r="AC533" i="2"/>
  <c r="AC527" i="2"/>
  <c r="AC525" i="2"/>
  <c r="AC513" i="2"/>
  <c r="AC511" i="2"/>
  <c r="AC514" i="2" s="1"/>
  <c r="Y551" i="2"/>
  <c r="Y550" i="2"/>
  <c r="Y549" i="2"/>
  <c r="Y548" i="2"/>
  <c r="Y547" i="2"/>
  <c r="Y546" i="2"/>
  <c r="Y545" i="2"/>
  <c r="Y544" i="2"/>
  <c r="X538" i="2"/>
  <c r="X533" i="2"/>
  <c r="X527" i="2"/>
  <c r="X525" i="2"/>
  <c r="X523" i="2"/>
  <c r="X513" i="2"/>
  <c r="X511" i="2"/>
  <c r="X514" i="2" s="1"/>
  <c r="X483" i="2"/>
  <c r="S483" i="2"/>
  <c r="N483" i="2"/>
  <c r="I483" i="2"/>
  <c r="I458" i="2"/>
  <c r="I456" i="2"/>
  <c r="I459" i="2" s="1"/>
  <c r="N458" i="2"/>
  <c r="N456" i="2"/>
  <c r="N459" i="2" s="1"/>
  <c r="S458" i="2"/>
  <c r="S456" i="2"/>
  <c r="S459" i="2" s="1"/>
  <c r="X458" i="2"/>
  <c r="X456" i="2"/>
  <c r="X459" i="2" s="1"/>
  <c r="X348" i="2"/>
  <c r="S348" i="2"/>
  <c r="N348" i="2"/>
  <c r="I348" i="2"/>
  <c r="X318" i="2"/>
  <c r="S293" i="2"/>
  <c r="N293" i="2"/>
  <c r="I293" i="2"/>
  <c r="X207" i="2"/>
  <c r="S207" i="2"/>
  <c r="X182" i="2"/>
  <c r="S182" i="2"/>
  <c r="N182" i="2"/>
  <c r="I182" i="2"/>
  <c r="X152" i="2"/>
  <c r="S152" i="2"/>
  <c r="X127" i="2"/>
  <c r="S127" i="2"/>
  <c r="N127" i="2"/>
  <c r="I127" i="2"/>
  <c r="AC97" i="2"/>
  <c r="X97" i="2"/>
  <c r="S97" i="2"/>
  <c r="N97" i="2"/>
  <c r="X42" i="2"/>
  <c r="S42" i="2"/>
  <c r="X17" i="2"/>
  <c r="S17" i="2"/>
  <c r="S15" i="2"/>
  <c r="N17" i="2"/>
  <c r="N15" i="2"/>
  <c r="I17" i="2"/>
  <c r="I15" i="2"/>
  <c r="X443" i="2"/>
  <c r="X442" i="2"/>
  <c r="X428" i="2"/>
  <c r="X423" i="2"/>
  <c r="X417" i="2"/>
  <c r="X415" i="2"/>
  <c r="X413" i="2"/>
  <c r="X403" i="2"/>
  <c r="X401" i="2"/>
  <c r="X404" i="2" s="1"/>
  <c r="S443" i="2"/>
  <c r="S442" i="2"/>
  <c r="S428" i="2"/>
  <c r="S423" i="2"/>
  <c r="S403" i="2"/>
  <c r="S401" i="2"/>
  <c r="S404" i="2" s="1"/>
  <c r="N403" i="2"/>
  <c r="I403" i="2"/>
  <c r="S235" i="2"/>
  <c r="N235" i="2"/>
  <c r="I235" i="2"/>
  <c r="S237" i="2"/>
  <c r="N237" i="2"/>
  <c r="I237" i="2"/>
  <c r="X180" i="2"/>
  <c r="S180" i="2"/>
  <c r="AC363" i="2" l="1"/>
  <c r="AC364" i="2" s="1"/>
  <c r="I528" i="2"/>
  <c r="I529" i="2" s="1"/>
  <c r="D528" i="2"/>
  <c r="D529" i="2" s="1"/>
  <c r="S528" i="2"/>
  <c r="S529" i="2" s="1"/>
  <c r="N528" i="2"/>
  <c r="N529" i="2" s="1"/>
  <c r="AC308" i="2"/>
  <c r="AC309" i="2" s="1"/>
  <c r="X528" i="2"/>
  <c r="X529" i="2" s="1"/>
  <c r="AC350" i="2"/>
  <c r="AC351" i="2" s="1"/>
  <c r="AC370" i="2" s="1"/>
  <c r="AC295" i="2"/>
  <c r="AC296" i="2" s="1"/>
  <c r="AC315" i="2" s="1"/>
  <c r="D515" i="2"/>
  <c r="D516" i="2" s="1"/>
  <c r="D535" i="2" s="1"/>
  <c r="I515" i="2"/>
  <c r="I516" i="2" s="1"/>
  <c r="I535" i="2" s="1"/>
  <c r="N515" i="2"/>
  <c r="N516" i="2" s="1"/>
  <c r="N535" i="2" s="1"/>
  <c r="S515" i="2"/>
  <c r="S516" i="2" s="1"/>
  <c r="S535" i="2" s="1"/>
  <c r="AC515" i="2"/>
  <c r="AC516" i="2" s="1"/>
  <c r="AC535" i="2" s="1"/>
  <c r="X515" i="2"/>
  <c r="X516" i="2" s="1"/>
  <c r="X535" i="2" s="1"/>
  <c r="I460" i="2"/>
  <c r="I461" i="2" s="1"/>
  <c r="I462" i="2" s="1"/>
  <c r="I463" i="2" s="1"/>
  <c r="N460" i="2"/>
  <c r="N461" i="2" s="1"/>
  <c r="N462" i="2" s="1"/>
  <c r="N463" i="2" s="1"/>
  <c r="S460" i="2"/>
  <c r="S461" i="2" s="1"/>
  <c r="S462" i="2" s="1"/>
  <c r="S463" i="2" s="1"/>
  <c r="S464" i="2" s="1"/>
  <c r="X460" i="2"/>
  <c r="X461" i="2" s="1"/>
  <c r="X462" i="2" s="1"/>
  <c r="X463" i="2" s="1"/>
  <c r="X464" i="2" s="1"/>
  <c r="X418" i="2"/>
  <c r="X419" i="2" s="1"/>
  <c r="X405" i="2"/>
  <c r="X406" i="2" s="1"/>
  <c r="X425" i="2" s="1"/>
  <c r="S405" i="2"/>
  <c r="S406" i="2" s="1"/>
  <c r="S425" i="2" s="1"/>
  <c r="N464" i="2" l="1"/>
  <c r="I464" i="2"/>
  <c r="AC314" i="2"/>
  <c r="X534" i="2"/>
  <c r="X517" i="2"/>
  <c r="X518" i="2" s="1"/>
  <c r="X519" i="2" s="1"/>
  <c r="AC369" i="2"/>
  <c r="AC352" i="2"/>
  <c r="AC353" i="2" s="1"/>
  <c r="AC297" i="2"/>
  <c r="AC298" i="2" s="1"/>
  <c r="D534" i="2"/>
  <c r="D517" i="2"/>
  <c r="D518" i="2" s="1"/>
  <c r="I534" i="2"/>
  <c r="I517" i="2"/>
  <c r="I518" i="2" s="1"/>
  <c r="N534" i="2"/>
  <c r="N517" i="2"/>
  <c r="N518" i="2" s="1"/>
  <c r="S534" i="2"/>
  <c r="S517" i="2"/>
  <c r="S518" i="2" s="1"/>
  <c r="AC534" i="2"/>
  <c r="AC517" i="2"/>
  <c r="AC518" i="2" s="1"/>
  <c r="X424" i="2"/>
  <c r="X407" i="2"/>
  <c r="X408" i="2" s="1"/>
  <c r="S424" i="2"/>
  <c r="S407" i="2"/>
  <c r="S408" i="2" s="1"/>
  <c r="X539" i="2" l="1"/>
  <c r="X540" i="2" s="1"/>
  <c r="AC374" i="2"/>
  <c r="AC375" i="2" s="1"/>
  <c r="AC354" i="2"/>
  <c r="AC319" i="2"/>
  <c r="AC320" i="2" s="1"/>
  <c r="AC299" i="2"/>
  <c r="D539" i="2"/>
  <c r="D540" i="2" s="1"/>
  <c r="D519" i="2"/>
  <c r="I519" i="2"/>
  <c r="I539" i="2"/>
  <c r="I540" i="2" s="1"/>
  <c r="N539" i="2"/>
  <c r="N540" i="2" s="1"/>
  <c r="N519" i="2"/>
  <c r="S519" i="2"/>
  <c r="S539" i="2"/>
  <c r="S540" i="2" s="1"/>
  <c r="AC539" i="2"/>
  <c r="AC540" i="2" s="1"/>
  <c r="AC519" i="2"/>
  <c r="X429" i="2"/>
  <c r="X430" i="2" s="1"/>
  <c r="X409" i="2"/>
  <c r="S429" i="2"/>
  <c r="S430" i="2" s="1"/>
  <c r="S409" i="2"/>
  <c r="AC70" i="2" l="1"/>
  <c r="AC73" i="2" s="1"/>
  <c r="X70" i="2"/>
  <c r="S70" i="2"/>
  <c r="N70" i="2"/>
  <c r="I70" i="2"/>
  <c r="AC72" i="2"/>
  <c r="X72" i="2"/>
  <c r="S72" i="2"/>
  <c r="N72" i="2"/>
  <c r="I72" i="2"/>
  <c r="AC74" i="2" l="1"/>
  <c r="AC75" i="2" s="1"/>
  <c r="AC76" i="2" s="1"/>
  <c r="AC77" i="2" s="1"/>
  <c r="AC78" i="2" l="1"/>
  <c r="S57" i="2"/>
  <c r="X57" i="2"/>
  <c r="X478" i="2"/>
  <c r="S478" i="2"/>
  <c r="N478" i="2"/>
  <c r="I478" i="2"/>
  <c r="D478" i="2"/>
  <c r="N423" i="2"/>
  <c r="I423" i="2"/>
  <c r="D423" i="2"/>
  <c r="X368" i="2"/>
  <c r="S368" i="2"/>
  <c r="N368" i="2"/>
  <c r="I368" i="2"/>
  <c r="D368" i="2"/>
  <c r="X313" i="2"/>
  <c r="S313" i="2"/>
  <c r="N313" i="2"/>
  <c r="I313" i="2"/>
  <c r="D313" i="2"/>
  <c r="S257" i="2"/>
  <c r="N257" i="2"/>
  <c r="I257" i="2"/>
  <c r="D257" i="2"/>
  <c r="X202" i="2"/>
  <c r="S202" i="2"/>
  <c r="N202" i="2"/>
  <c r="I202" i="2"/>
  <c r="D202" i="2"/>
  <c r="X147" i="2"/>
  <c r="S147" i="2"/>
  <c r="N147" i="2"/>
  <c r="I147" i="2"/>
  <c r="D147" i="2"/>
  <c r="AC92" i="2"/>
  <c r="X92" i="2"/>
  <c r="S92" i="2"/>
  <c r="N92" i="2"/>
  <c r="I92" i="2"/>
  <c r="D92" i="2"/>
  <c r="X37" i="2"/>
  <c r="S37" i="2"/>
  <c r="N37" i="2"/>
  <c r="I37" i="2"/>
  <c r="D37" i="2"/>
  <c r="D72" i="2"/>
  <c r="D127" i="2"/>
  <c r="D182" i="2"/>
  <c r="D237" i="2"/>
  <c r="D293" i="2"/>
  <c r="D348" i="2"/>
  <c r="D403" i="2"/>
  <c r="D458" i="2"/>
  <c r="I468" i="2"/>
  <c r="T490" i="2"/>
  <c r="T491" i="2"/>
  <c r="T492" i="2"/>
  <c r="T493" i="2"/>
  <c r="T494" i="2"/>
  <c r="T495" i="2"/>
  <c r="T496" i="2"/>
  <c r="Y490" i="2"/>
  <c r="Y491" i="2"/>
  <c r="Y492" i="2"/>
  <c r="Y493" i="2"/>
  <c r="Y494" i="2"/>
  <c r="Y495" i="2"/>
  <c r="Y496" i="2"/>
  <c r="Y489" i="2"/>
  <c r="T489" i="2"/>
  <c r="O490" i="2"/>
  <c r="O491" i="2"/>
  <c r="O492" i="2"/>
  <c r="O493" i="2"/>
  <c r="O494" i="2"/>
  <c r="O495" i="2"/>
  <c r="O496" i="2"/>
  <c r="O489" i="2"/>
  <c r="J490" i="2"/>
  <c r="J491" i="2"/>
  <c r="J492" i="2"/>
  <c r="J493" i="2"/>
  <c r="J494" i="2"/>
  <c r="J495" i="2"/>
  <c r="J496" i="2"/>
  <c r="J489" i="2"/>
  <c r="E490" i="2"/>
  <c r="E491" i="2"/>
  <c r="E492" i="2"/>
  <c r="E493" i="2"/>
  <c r="E494" i="2"/>
  <c r="E495" i="2"/>
  <c r="E496" i="2"/>
  <c r="E489" i="2"/>
  <c r="X472" i="2"/>
  <c r="X470" i="2"/>
  <c r="S472" i="2"/>
  <c r="S470" i="2"/>
  <c r="S468" i="2"/>
  <c r="N472" i="2"/>
  <c r="N470" i="2"/>
  <c r="N468" i="2"/>
  <c r="I472" i="2"/>
  <c r="I470" i="2"/>
  <c r="X497" i="2"/>
  <c r="S497" i="2"/>
  <c r="N497" i="2"/>
  <c r="I497" i="2"/>
  <c r="J435" i="2"/>
  <c r="J436" i="2"/>
  <c r="J437" i="2"/>
  <c r="J438" i="2"/>
  <c r="J439" i="2"/>
  <c r="J440" i="2"/>
  <c r="J441" i="2"/>
  <c r="J434" i="2"/>
  <c r="E435" i="2"/>
  <c r="E436" i="2"/>
  <c r="E437" i="2"/>
  <c r="E438" i="2"/>
  <c r="E439" i="2"/>
  <c r="E440" i="2"/>
  <c r="E441" i="2"/>
  <c r="Y435" i="2"/>
  <c r="Y436" i="2"/>
  <c r="Y437" i="2"/>
  <c r="Y438" i="2"/>
  <c r="Y439" i="2"/>
  <c r="Y440" i="2"/>
  <c r="Y441" i="2"/>
  <c r="Y434" i="2"/>
  <c r="T435" i="2"/>
  <c r="T436" i="2"/>
  <c r="T437" i="2"/>
  <c r="T438" i="2"/>
  <c r="T439" i="2"/>
  <c r="T440" i="2"/>
  <c r="T441" i="2"/>
  <c r="T434" i="2"/>
  <c r="O435" i="2"/>
  <c r="O436" i="2"/>
  <c r="O437" i="2"/>
  <c r="O438" i="2"/>
  <c r="O439" i="2"/>
  <c r="O440" i="2"/>
  <c r="O441" i="2"/>
  <c r="O434" i="2"/>
  <c r="J380" i="2"/>
  <c r="J381" i="2"/>
  <c r="J382" i="2"/>
  <c r="J383" i="2"/>
  <c r="J384" i="2"/>
  <c r="J385" i="2"/>
  <c r="J386" i="2"/>
  <c r="J379" i="2"/>
  <c r="T380" i="2"/>
  <c r="T381" i="2"/>
  <c r="T382" i="2"/>
  <c r="T383" i="2"/>
  <c r="T384" i="2"/>
  <c r="T385" i="2"/>
  <c r="T386" i="2"/>
  <c r="T379" i="2"/>
  <c r="Y380" i="2"/>
  <c r="Y381" i="2"/>
  <c r="Y382" i="2"/>
  <c r="Y383" i="2"/>
  <c r="Y384" i="2"/>
  <c r="Y385" i="2"/>
  <c r="Y386" i="2"/>
  <c r="Y379" i="2"/>
  <c r="AD380" i="2"/>
  <c r="AD381" i="2"/>
  <c r="AD382" i="2"/>
  <c r="AD383" i="2"/>
  <c r="AD384" i="2"/>
  <c r="AD385" i="2"/>
  <c r="AD386" i="2"/>
  <c r="AD379" i="2"/>
  <c r="AC387" i="2"/>
  <c r="E325" i="2"/>
  <c r="E326" i="2"/>
  <c r="E327" i="2"/>
  <c r="E328" i="2"/>
  <c r="E329" i="2"/>
  <c r="E330" i="2"/>
  <c r="E331" i="2"/>
  <c r="O325" i="2"/>
  <c r="O326" i="2"/>
  <c r="O327" i="2"/>
  <c r="O328" i="2"/>
  <c r="O329" i="2"/>
  <c r="O330" i="2"/>
  <c r="O331" i="2"/>
  <c r="O324" i="2"/>
  <c r="T331" i="2"/>
  <c r="T325" i="2"/>
  <c r="T326" i="2"/>
  <c r="T327" i="2"/>
  <c r="T328" i="2"/>
  <c r="T329" i="2"/>
  <c r="T330" i="2"/>
  <c r="X307" i="2"/>
  <c r="X305" i="2"/>
  <c r="T324" i="2"/>
  <c r="Y325" i="2"/>
  <c r="Y326" i="2"/>
  <c r="Y327" i="2"/>
  <c r="Y328" i="2"/>
  <c r="Y329" i="2"/>
  <c r="Y330" i="2"/>
  <c r="Y331" i="2"/>
  <c r="AD325" i="2"/>
  <c r="AD326" i="2"/>
  <c r="AD327" i="2"/>
  <c r="AD328" i="2"/>
  <c r="AD329" i="2"/>
  <c r="AD330" i="2"/>
  <c r="AD331" i="2"/>
  <c r="AD324" i="2"/>
  <c r="Y324" i="2"/>
  <c r="AC332" i="2"/>
  <c r="X332" i="2"/>
  <c r="X294" i="2"/>
  <c r="X196" i="2"/>
  <c r="X194" i="2"/>
  <c r="S196" i="2"/>
  <c r="S194" i="2"/>
  <c r="Y214" i="2"/>
  <c r="Y215" i="2"/>
  <c r="Y216" i="2"/>
  <c r="Y217" i="2"/>
  <c r="Y218" i="2"/>
  <c r="Y219" i="2"/>
  <c r="Y220" i="2"/>
  <c r="Y213" i="2"/>
  <c r="T214" i="2"/>
  <c r="T215" i="2"/>
  <c r="T216" i="2"/>
  <c r="T217" i="2"/>
  <c r="T218" i="2"/>
  <c r="T219" i="2"/>
  <c r="T220" i="2"/>
  <c r="T213" i="2"/>
  <c r="X221" i="2"/>
  <c r="X183" i="2"/>
  <c r="S221" i="2"/>
  <c r="S183" i="2"/>
  <c r="Y159" i="2"/>
  <c r="Y160" i="2"/>
  <c r="Y161" i="2"/>
  <c r="Y162" i="2"/>
  <c r="Y163" i="2"/>
  <c r="Y164" i="2"/>
  <c r="Y165" i="2"/>
  <c r="Y158" i="2"/>
  <c r="T159" i="2"/>
  <c r="T160" i="2"/>
  <c r="T161" i="2"/>
  <c r="T162" i="2"/>
  <c r="T163" i="2"/>
  <c r="T164" i="2"/>
  <c r="T165" i="2"/>
  <c r="T158" i="2"/>
  <c r="O49" i="2"/>
  <c r="O50" i="2"/>
  <c r="O51" i="2"/>
  <c r="O52" i="2"/>
  <c r="O53" i="2"/>
  <c r="O54" i="2"/>
  <c r="O55" i="2"/>
  <c r="J49" i="2"/>
  <c r="J50" i="2"/>
  <c r="J51" i="2"/>
  <c r="J52" i="2"/>
  <c r="J53" i="2"/>
  <c r="J54" i="2"/>
  <c r="J55" i="2"/>
  <c r="J48" i="2"/>
  <c r="E49" i="2"/>
  <c r="E50" i="2"/>
  <c r="E51" i="2"/>
  <c r="E52" i="2"/>
  <c r="E53" i="2"/>
  <c r="E54" i="2"/>
  <c r="E55" i="2"/>
  <c r="E48" i="2"/>
  <c r="E104" i="2"/>
  <c r="E105" i="2"/>
  <c r="E106" i="2"/>
  <c r="E107" i="2"/>
  <c r="E108" i="2"/>
  <c r="E109" i="2"/>
  <c r="E110" i="2"/>
  <c r="E103" i="2"/>
  <c r="J104" i="2"/>
  <c r="J105" i="2"/>
  <c r="J106" i="2"/>
  <c r="J107" i="2"/>
  <c r="J108" i="2"/>
  <c r="J109" i="2"/>
  <c r="J110" i="2"/>
  <c r="J103" i="2"/>
  <c r="O104" i="2"/>
  <c r="O105" i="2"/>
  <c r="O106" i="2"/>
  <c r="O107" i="2"/>
  <c r="O108" i="2"/>
  <c r="O109" i="2"/>
  <c r="O110" i="2"/>
  <c r="O103" i="2"/>
  <c r="AD104" i="2"/>
  <c r="AD105" i="2"/>
  <c r="AD106" i="2"/>
  <c r="AD107" i="2"/>
  <c r="AD108" i="2"/>
  <c r="AD109" i="2"/>
  <c r="AD110" i="2"/>
  <c r="AD103" i="2"/>
  <c r="T104" i="2"/>
  <c r="T105" i="2"/>
  <c r="T106" i="2"/>
  <c r="T107" i="2"/>
  <c r="T108" i="2"/>
  <c r="T109" i="2"/>
  <c r="T110" i="2"/>
  <c r="T103" i="2"/>
  <c r="Y104" i="2"/>
  <c r="Y105" i="2"/>
  <c r="Y106" i="2"/>
  <c r="Y108" i="2"/>
  <c r="Y109" i="2"/>
  <c r="Y110" i="2"/>
  <c r="Y103" i="2"/>
  <c r="T49" i="2"/>
  <c r="T50" i="2"/>
  <c r="T51" i="2"/>
  <c r="T52" i="2"/>
  <c r="T53" i="2"/>
  <c r="T54" i="2"/>
  <c r="T55" i="2"/>
  <c r="Y49" i="2"/>
  <c r="Y50" i="2"/>
  <c r="Y51" i="2"/>
  <c r="Y52" i="2"/>
  <c r="Y53" i="2"/>
  <c r="Y54" i="2"/>
  <c r="Y55" i="2"/>
  <c r="Y48" i="2"/>
  <c r="O48" i="2"/>
  <c r="T48" i="2"/>
  <c r="X141" i="2"/>
  <c r="X139" i="2"/>
  <c r="S141" i="2"/>
  <c r="S139" i="2"/>
  <c r="X166" i="2"/>
  <c r="S166" i="2"/>
  <c r="X128" i="2"/>
  <c r="S128" i="2"/>
  <c r="AC86" i="2"/>
  <c r="AC84" i="2"/>
  <c r="X86" i="2"/>
  <c r="X84" i="2"/>
  <c r="X82" i="2"/>
  <c r="S86" i="2"/>
  <c r="S84" i="2"/>
  <c r="AC111" i="2"/>
  <c r="X111" i="2"/>
  <c r="X73" i="2"/>
  <c r="S111" i="2"/>
  <c r="S73" i="2"/>
  <c r="X31" i="2"/>
  <c r="X29" i="2"/>
  <c r="S31" i="2"/>
  <c r="S29" i="2"/>
  <c r="S27" i="2"/>
  <c r="X56" i="2"/>
  <c r="S56" i="2"/>
  <c r="X18" i="2"/>
  <c r="S18" i="2"/>
  <c r="N86" i="2"/>
  <c r="N84" i="2"/>
  <c r="N82" i="2"/>
  <c r="N111" i="2"/>
  <c r="N73" i="2"/>
  <c r="B34" i="7" l="1"/>
  <c r="D34" i="7" s="1"/>
  <c r="X184" i="2"/>
  <c r="X129" i="2"/>
  <c r="X130" i="2" s="1"/>
  <c r="X131" i="2" s="1"/>
  <c r="X132" i="2" s="1"/>
  <c r="I480" i="2"/>
  <c r="S129" i="2"/>
  <c r="S130" i="2" s="1"/>
  <c r="S149" i="2" s="1"/>
  <c r="S19" i="2"/>
  <c r="S20" i="2" s="1"/>
  <c r="S39" i="2" s="1"/>
  <c r="X19" i="2"/>
  <c r="X20" i="2" s="1"/>
  <c r="X38" i="2" s="1"/>
  <c r="N480" i="2"/>
  <c r="S480" i="2"/>
  <c r="X479" i="2"/>
  <c r="S184" i="2"/>
  <c r="S185" i="2" s="1"/>
  <c r="S204" i="2" s="1"/>
  <c r="N74" i="2"/>
  <c r="N75" i="2" s="1"/>
  <c r="N94" i="2" s="1"/>
  <c r="S74" i="2"/>
  <c r="S75" i="2" s="1"/>
  <c r="S94" i="2" s="1"/>
  <c r="X74" i="2"/>
  <c r="X75" i="2" s="1"/>
  <c r="X93" i="2" s="1"/>
  <c r="X295" i="2"/>
  <c r="X296" i="2" s="1"/>
  <c r="X314" i="2" s="1"/>
  <c r="I473" i="2"/>
  <c r="I474" i="2" s="1"/>
  <c r="S473" i="2"/>
  <c r="S474" i="2" s="1"/>
  <c r="N473" i="2"/>
  <c r="N474" i="2" s="1"/>
  <c r="X87" i="2"/>
  <c r="X88" i="2" s="1"/>
  <c r="AC94" i="2"/>
  <c r="S32" i="2"/>
  <c r="S33" i="2" s="1"/>
  <c r="N87" i="2"/>
  <c r="N88" i="2" s="1"/>
  <c r="C34" i="7" l="1"/>
  <c r="D102" i="7"/>
  <c r="C102" i="7"/>
  <c r="X185" i="2"/>
  <c r="X203" i="2" s="1"/>
  <c r="X149" i="2"/>
  <c r="X148" i="2"/>
  <c r="S479" i="2"/>
  <c r="S484" i="2"/>
  <c r="S485" i="2" s="1"/>
  <c r="S93" i="2"/>
  <c r="S186" i="2"/>
  <c r="S187" i="2" s="1"/>
  <c r="S21" i="2"/>
  <c r="S22" i="2" s="1"/>
  <c r="S45" i="2" s="1"/>
  <c r="S131" i="2"/>
  <c r="S132" i="2" s="1"/>
  <c r="S148" i="2"/>
  <c r="N93" i="2"/>
  <c r="S76" i="2"/>
  <c r="S77" i="2" s="1"/>
  <c r="S100" i="2" s="1"/>
  <c r="N479" i="2"/>
  <c r="N76" i="2"/>
  <c r="N77" i="2" s="1"/>
  <c r="N100" i="2" s="1"/>
  <c r="I479" i="2"/>
  <c r="X21" i="2"/>
  <c r="X22" i="2" s="1"/>
  <c r="X39" i="2"/>
  <c r="X480" i="2"/>
  <c r="AC93" i="2"/>
  <c r="X133" i="2"/>
  <c r="X153" i="2"/>
  <c r="X154" i="2" s="1"/>
  <c r="N484" i="2"/>
  <c r="N485" i="2" s="1"/>
  <c r="X76" i="2"/>
  <c r="X77" i="2" s="1"/>
  <c r="X100" i="2" s="1"/>
  <c r="X94" i="2"/>
  <c r="X297" i="2"/>
  <c r="X298" i="2" s="1"/>
  <c r="X315" i="2"/>
  <c r="S38" i="2"/>
  <c r="S203" i="2"/>
  <c r="AC98" i="2"/>
  <c r="AC99" i="2" s="1"/>
  <c r="X186" i="2" l="1"/>
  <c r="X187" i="2" s="1"/>
  <c r="X188" i="2" s="1"/>
  <c r="X204" i="2"/>
  <c r="S208" i="2"/>
  <c r="S209" i="2" s="1"/>
  <c r="S210" i="2"/>
  <c r="S23" i="2"/>
  <c r="S43" i="2"/>
  <c r="S44" i="2" s="1"/>
  <c r="S188" i="2"/>
  <c r="X23" i="2"/>
  <c r="X43" i="2"/>
  <c r="X44" i="2" s="1"/>
  <c r="X484" i="2"/>
  <c r="X485" i="2" s="1"/>
  <c r="X299" i="2"/>
  <c r="X319" i="2"/>
  <c r="X320" i="2" s="1"/>
  <c r="N78" i="2"/>
  <c r="N98" i="2"/>
  <c r="N99" i="2" s="1"/>
  <c r="S78" i="2"/>
  <c r="S98" i="2"/>
  <c r="S99" i="2" s="1"/>
  <c r="X78" i="2"/>
  <c r="X98" i="2"/>
  <c r="X99" i="2" s="1"/>
  <c r="I484" i="2"/>
  <c r="I485" i="2" s="1"/>
  <c r="S133" i="2"/>
  <c r="S153" i="2"/>
  <c r="S154" i="2" s="1"/>
  <c r="X210" i="2" l="1"/>
  <c r="X208" i="2"/>
  <c r="X209" i="2" s="1"/>
  <c r="X387" i="2"/>
  <c r="X373" i="2"/>
  <c r="X362" i="2"/>
  <c r="X360" i="2"/>
  <c r="X346" i="2"/>
  <c r="X349" i="2" s="1"/>
  <c r="X350" i="2" s="1"/>
  <c r="X351" i="2" s="1"/>
  <c r="X352" i="2" l="1"/>
  <c r="X353" i="2" s="1"/>
  <c r="X370" i="2"/>
  <c r="X369" i="2"/>
  <c r="D472" i="2"/>
  <c r="D470" i="2"/>
  <c r="I417" i="2"/>
  <c r="D417" i="2"/>
  <c r="I415" i="2"/>
  <c r="D415" i="2"/>
  <c r="S362" i="2"/>
  <c r="I362" i="2"/>
  <c r="D362" i="2"/>
  <c r="S360" i="2"/>
  <c r="D360" i="2"/>
  <c r="S307" i="2"/>
  <c r="N307" i="2"/>
  <c r="D307" i="2"/>
  <c r="S305" i="2"/>
  <c r="N305" i="2"/>
  <c r="D305" i="2"/>
  <c r="S251" i="2"/>
  <c r="S249" i="2"/>
  <c r="N251" i="2"/>
  <c r="I251" i="2"/>
  <c r="N249" i="2"/>
  <c r="I249" i="2"/>
  <c r="N196" i="2"/>
  <c r="I196" i="2"/>
  <c r="D196" i="2"/>
  <c r="N194" i="2"/>
  <c r="I194" i="2"/>
  <c r="D194" i="2"/>
  <c r="N141" i="2"/>
  <c r="I141" i="2"/>
  <c r="D141" i="2"/>
  <c r="N139" i="2"/>
  <c r="I139" i="2"/>
  <c r="D139" i="2"/>
  <c r="N137" i="2"/>
  <c r="N31" i="2"/>
  <c r="N29" i="2"/>
  <c r="N27" i="2"/>
  <c r="X354" i="2" l="1"/>
  <c r="X374" i="2"/>
  <c r="X375" i="2" s="1"/>
  <c r="N142" i="2"/>
  <c r="N143" i="2" s="1"/>
  <c r="N32" i="2"/>
  <c r="N33" i="2" s="1"/>
  <c r="E434" i="2"/>
  <c r="O380" i="2"/>
  <c r="O381" i="2"/>
  <c r="O382" i="2"/>
  <c r="O383" i="2"/>
  <c r="O384" i="2"/>
  <c r="O385" i="2"/>
  <c r="O386" i="2"/>
  <c r="O379" i="2"/>
  <c r="E380" i="2"/>
  <c r="E381" i="2"/>
  <c r="E382" i="2"/>
  <c r="E383" i="2"/>
  <c r="E384" i="2"/>
  <c r="E385" i="2"/>
  <c r="E386" i="2"/>
  <c r="E379" i="2"/>
  <c r="J325" i="2"/>
  <c r="J326" i="2"/>
  <c r="B6" i="7" s="1"/>
  <c r="J327" i="2"/>
  <c r="J328" i="2"/>
  <c r="J329" i="2"/>
  <c r="J330" i="2"/>
  <c r="J331" i="2"/>
  <c r="J324" i="2"/>
  <c r="E324" i="2"/>
  <c r="T268" i="2"/>
  <c r="B125" i="7" s="1"/>
  <c r="O269" i="2"/>
  <c r="O270" i="2"/>
  <c r="O271" i="2"/>
  <c r="O272" i="2"/>
  <c r="O273" i="2"/>
  <c r="O274" i="2"/>
  <c r="O275" i="2"/>
  <c r="O268" i="2"/>
  <c r="J269" i="2"/>
  <c r="J270" i="2"/>
  <c r="J271" i="2"/>
  <c r="J272" i="2"/>
  <c r="J273" i="2"/>
  <c r="J274" i="2"/>
  <c r="J275" i="2"/>
  <c r="J268" i="2"/>
  <c r="B72" i="7" s="1"/>
  <c r="E269" i="2"/>
  <c r="E270" i="2"/>
  <c r="E271" i="2"/>
  <c r="E272" i="2"/>
  <c r="E273" i="2"/>
  <c r="E274" i="2"/>
  <c r="E275" i="2"/>
  <c r="E268" i="2"/>
  <c r="O214" i="2"/>
  <c r="O215" i="2"/>
  <c r="O216" i="2"/>
  <c r="O217" i="2"/>
  <c r="O218" i="2"/>
  <c r="O219" i="2"/>
  <c r="O220" i="2"/>
  <c r="O213" i="2"/>
  <c r="E214" i="2"/>
  <c r="E215" i="2"/>
  <c r="E216" i="2"/>
  <c r="E217" i="2"/>
  <c r="E218" i="2"/>
  <c r="E219" i="2"/>
  <c r="E220" i="2"/>
  <c r="E213" i="2"/>
  <c r="O159" i="2"/>
  <c r="O160" i="2"/>
  <c r="B82" i="7" s="1"/>
  <c r="O161" i="2"/>
  <c r="O162" i="2"/>
  <c r="O163" i="2"/>
  <c r="O164" i="2"/>
  <c r="O165" i="2"/>
  <c r="O158" i="2"/>
  <c r="J159" i="2"/>
  <c r="J160" i="2"/>
  <c r="J161" i="2"/>
  <c r="J162" i="2"/>
  <c r="J163" i="2"/>
  <c r="J164" i="2"/>
  <c r="J165" i="2"/>
  <c r="E159" i="2"/>
  <c r="E160" i="2"/>
  <c r="E161" i="2"/>
  <c r="E158" i="2"/>
  <c r="J158" i="2"/>
  <c r="B52" i="7" l="1"/>
  <c r="C52" i="7" s="1"/>
  <c r="B43" i="7"/>
  <c r="G44" i="7" s="1"/>
  <c r="D6" i="7"/>
  <c r="C6" i="7"/>
  <c r="B24" i="7"/>
  <c r="D72" i="7"/>
  <c r="C72" i="7"/>
  <c r="B101" i="7"/>
  <c r="D101" i="7" s="1"/>
  <c r="B113" i="7"/>
  <c r="C125" i="7"/>
  <c r="D125" i="7"/>
  <c r="B91" i="7"/>
  <c r="G92" i="7" s="1"/>
  <c r="B63" i="7"/>
  <c r="C63" i="7" s="1"/>
  <c r="D82" i="7"/>
  <c r="G85" i="7" s="1"/>
  <c r="C82" i="7"/>
  <c r="G83" i="7"/>
  <c r="G84" i="7" s="1"/>
  <c r="N27" i="7" s="1"/>
  <c r="T273" i="2"/>
  <c r="T272" i="2"/>
  <c r="J218" i="2"/>
  <c r="J217" i="2"/>
  <c r="E163" i="2"/>
  <c r="E162" i="2"/>
  <c r="I276" i="2"/>
  <c r="I262" i="2"/>
  <c r="I238" i="2"/>
  <c r="N238" i="2"/>
  <c r="S238" i="2"/>
  <c r="N262" i="2"/>
  <c r="S262" i="2"/>
  <c r="T269" i="2"/>
  <c r="T270" i="2"/>
  <c r="T271" i="2"/>
  <c r="T274" i="2"/>
  <c r="T275" i="2"/>
  <c r="N276" i="2"/>
  <c r="S276" i="2"/>
  <c r="S387" i="2"/>
  <c r="S373" i="2"/>
  <c r="S346" i="2"/>
  <c r="S349" i="2" s="1"/>
  <c r="S350" i="2" s="1"/>
  <c r="S351" i="2" s="1"/>
  <c r="N56" i="2"/>
  <c r="N42" i="2"/>
  <c r="N18" i="2"/>
  <c r="C43" i="7" l="1"/>
  <c r="D43" i="7"/>
  <c r="D52" i="7"/>
  <c r="D24" i="7"/>
  <c r="D63" i="7"/>
  <c r="C24" i="7"/>
  <c r="D91" i="7"/>
  <c r="C91" i="7"/>
  <c r="D113" i="7"/>
  <c r="C113" i="7"/>
  <c r="C101" i="7"/>
  <c r="G86" i="7"/>
  <c r="G87" i="7"/>
  <c r="S352" i="2"/>
  <c r="S353" i="2" s="1"/>
  <c r="S376" i="2" s="1"/>
  <c r="S370" i="2"/>
  <c r="S369" i="2"/>
  <c r="I239" i="2"/>
  <c r="S239" i="2"/>
  <c r="S240" i="2" s="1"/>
  <c r="S241" i="2" s="1"/>
  <c r="S242" i="2" s="1"/>
  <c r="N19" i="2"/>
  <c r="N20" i="2" s="1"/>
  <c r="N239" i="2"/>
  <c r="N240" i="2" s="1"/>
  <c r="E164" i="2"/>
  <c r="E165" i="2"/>
  <c r="D497" i="2"/>
  <c r="D483" i="2"/>
  <c r="D456" i="2"/>
  <c r="D459" i="2" s="1"/>
  <c r="N442" i="2"/>
  <c r="N428" i="2"/>
  <c r="N401" i="2"/>
  <c r="N404" i="2" s="1"/>
  <c r="N405" i="2" s="1"/>
  <c r="N406" i="2" s="1"/>
  <c r="I442" i="2"/>
  <c r="D442" i="2"/>
  <c r="I428" i="2"/>
  <c r="D428" i="2"/>
  <c r="I401" i="2"/>
  <c r="I404" i="2" s="1"/>
  <c r="D401" i="2"/>
  <c r="D404" i="2" s="1"/>
  <c r="N387" i="2"/>
  <c r="N373" i="2"/>
  <c r="N346" i="2"/>
  <c r="N349" i="2" s="1"/>
  <c r="N350" i="2" s="1"/>
  <c r="N351" i="2" s="1"/>
  <c r="S332" i="2"/>
  <c r="S318" i="2"/>
  <c r="S291" i="2"/>
  <c r="S294" i="2" s="1"/>
  <c r="N166" i="2"/>
  <c r="N152" i="2"/>
  <c r="N125" i="2"/>
  <c r="N128" i="2" s="1"/>
  <c r="N129" i="2" s="1"/>
  <c r="N130" i="2" s="1"/>
  <c r="I387" i="2"/>
  <c r="I373" i="2"/>
  <c r="I346" i="2"/>
  <c r="I349" i="2" s="1"/>
  <c r="I350" i="2" s="1"/>
  <c r="I351" i="2" s="1"/>
  <c r="D387" i="2"/>
  <c r="D373" i="2"/>
  <c r="D346" i="2"/>
  <c r="D349" i="2" s="1"/>
  <c r="D350" i="2" s="1"/>
  <c r="D351" i="2" s="1"/>
  <c r="N332" i="2"/>
  <c r="N318" i="2"/>
  <c r="N291" i="2"/>
  <c r="N294" i="2" s="1"/>
  <c r="I332" i="2"/>
  <c r="I291" i="2"/>
  <c r="I294" i="2" s="1"/>
  <c r="D332" i="2"/>
  <c r="D318" i="2"/>
  <c r="D291" i="2"/>
  <c r="D294" i="2" s="1"/>
  <c r="X27" i="2" l="1"/>
  <c r="X32" i="2" s="1"/>
  <c r="X33" i="2" s="1"/>
  <c r="S137" i="2"/>
  <c r="S142" i="2" s="1"/>
  <c r="S143" i="2" s="1"/>
  <c r="AC82" i="2"/>
  <c r="AC87" i="2" s="1"/>
  <c r="AC88" i="2" s="1"/>
  <c r="I240" i="2"/>
  <c r="I241" i="2" s="1"/>
  <c r="I242" i="2" s="1"/>
  <c r="I265" i="2" s="1"/>
  <c r="S243" i="2"/>
  <c r="S263" i="2"/>
  <c r="S264" i="2" s="1"/>
  <c r="N407" i="2"/>
  <c r="N408" i="2" s="1"/>
  <c r="N431" i="2" s="1"/>
  <c r="N425" i="2"/>
  <c r="N424" i="2"/>
  <c r="D352" i="2"/>
  <c r="D353" i="2" s="1"/>
  <c r="D376" i="2" s="1"/>
  <c r="D370" i="2"/>
  <c r="D369" i="2"/>
  <c r="N259" i="2"/>
  <c r="N258" i="2"/>
  <c r="S258" i="2"/>
  <c r="S259" i="2"/>
  <c r="D460" i="2"/>
  <c r="D461" i="2" s="1"/>
  <c r="N241" i="2"/>
  <c r="N242" i="2" s="1"/>
  <c r="N265" i="2" s="1"/>
  <c r="N295" i="2"/>
  <c r="N131" i="2"/>
  <c r="N132" i="2" s="1"/>
  <c r="N155" i="2" s="1"/>
  <c r="N148" i="2"/>
  <c r="N149" i="2"/>
  <c r="N39" i="2"/>
  <c r="N38" i="2"/>
  <c r="I405" i="2"/>
  <c r="I406" i="2" s="1"/>
  <c r="I407" i="2" s="1"/>
  <c r="I408" i="2" s="1"/>
  <c r="I431" i="2" s="1"/>
  <c r="I352" i="2"/>
  <c r="I353" i="2" s="1"/>
  <c r="I370" i="2"/>
  <c r="I369" i="2"/>
  <c r="N352" i="2"/>
  <c r="N353" i="2" s="1"/>
  <c r="N376" i="2" s="1"/>
  <c r="N370" i="2"/>
  <c r="N369" i="2"/>
  <c r="D405" i="2"/>
  <c r="D406" i="2" s="1"/>
  <c r="S295" i="2"/>
  <c r="S296" i="2" s="1"/>
  <c r="N21" i="2"/>
  <c r="N22" i="2" s="1"/>
  <c r="N45" i="2" s="1"/>
  <c r="D295" i="2"/>
  <c r="I295" i="2"/>
  <c r="S354" i="2"/>
  <c r="S374" i="2"/>
  <c r="S375" i="2" s="1"/>
  <c r="I258" i="2" l="1"/>
  <c r="I259" i="2"/>
  <c r="I296" i="2"/>
  <c r="I297" i="2" s="1"/>
  <c r="I298" i="2" s="1"/>
  <c r="I243" i="2"/>
  <c r="I263" i="2"/>
  <c r="I264" i="2" s="1"/>
  <c r="N296" i="2"/>
  <c r="N297" i="2" s="1"/>
  <c r="N298" i="2" s="1"/>
  <c r="N321" i="2" s="1"/>
  <c r="I409" i="2"/>
  <c r="I429" i="2"/>
  <c r="I430" i="2" s="1"/>
  <c r="S315" i="2"/>
  <c r="S314" i="2"/>
  <c r="D425" i="2"/>
  <c r="D424" i="2"/>
  <c r="N243" i="2"/>
  <c r="N263" i="2"/>
  <c r="N264" i="2" s="1"/>
  <c r="S297" i="2"/>
  <c r="S298" i="2" s="1"/>
  <c r="D480" i="2"/>
  <c r="D479" i="2"/>
  <c r="N354" i="2"/>
  <c r="N374" i="2"/>
  <c r="N375" i="2" s="1"/>
  <c r="D315" i="2"/>
  <c r="D314" i="2"/>
  <c r="D462" i="2"/>
  <c r="D463" i="2" s="1"/>
  <c r="D407" i="2"/>
  <c r="D408" i="2" s="1"/>
  <c r="D431" i="2" s="1"/>
  <c r="N133" i="2"/>
  <c r="N153" i="2"/>
  <c r="N154" i="2" s="1"/>
  <c r="D297" i="2"/>
  <c r="D298" i="2" s="1"/>
  <c r="D321" i="2" s="1"/>
  <c r="D354" i="2"/>
  <c r="D374" i="2"/>
  <c r="D375" i="2" s="1"/>
  <c r="N23" i="2"/>
  <c r="N43" i="2"/>
  <c r="N44" i="2" s="1"/>
  <c r="I354" i="2"/>
  <c r="I374" i="2"/>
  <c r="I375" i="2" s="1"/>
  <c r="N409" i="2"/>
  <c r="N429" i="2"/>
  <c r="N430" i="2" s="1"/>
  <c r="I425" i="2"/>
  <c r="I424" i="2"/>
  <c r="I314" i="2" l="1"/>
  <c r="I315" i="2"/>
  <c r="I321" i="2"/>
  <c r="I299" i="2"/>
  <c r="I319" i="2"/>
  <c r="I320" i="2" s="1"/>
  <c r="N314" i="2"/>
  <c r="N315" i="2"/>
  <c r="N299" i="2"/>
  <c r="N319" i="2"/>
  <c r="N320" i="2" s="1"/>
  <c r="D464" i="2"/>
  <c r="D484" i="2"/>
  <c r="D485" i="2" s="1"/>
  <c r="S299" i="2"/>
  <c r="S319" i="2"/>
  <c r="S320" i="2" s="1"/>
  <c r="D299" i="2"/>
  <c r="D319" i="2"/>
  <c r="D320" i="2" s="1"/>
  <c r="D409" i="2"/>
  <c r="D429" i="2"/>
  <c r="D430" i="2" s="1"/>
  <c r="I111" i="2"/>
  <c r="I97" i="2"/>
  <c r="I73" i="2"/>
  <c r="I56" i="2"/>
  <c r="I18" i="2"/>
  <c r="D56" i="2"/>
  <c r="D111" i="2"/>
  <c r="D97" i="2"/>
  <c r="D70" i="2"/>
  <c r="D73" i="2" s="1"/>
  <c r="I166" i="2"/>
  <c r="I152" i="2"/>
  <c r="I125" i="2"/>
  <c r="I128" i="2" s="1"/>
  <c r="I129" i="2" s="1"/>
  <c r="I130" i="2" s="1"/>
  <c r="D166" i="2"/>
  <c r="D152" i="2"/>
  <c r="D125" i="2"/>
  <c r="D128" i="2" s="1"/>
  <c r="D129" i="2" s="1"/>
  <c r="D130" i="2" s="1"/>
  <c r="D276" i="2"/>
  <c r="D262" i="2"/>
  <c r="D235" i="2"/>
  <c r="D238" i="2" s="1"/>
  <c r="N221" i="2"/>
  <c r="N207" i="2"/>
  <c r="N180" i="2"/>
  <c r="N183" i="2" s="1"/>
  <c r="I221" i="2"/>
  <c r="J220" i="2"/>
  <c r="J219" i="2"/>
  <c r="J216" i="2"/>
  <c r="J215" i="2"/>
  <c r="J214" i="2"/>
  <c r="J213" i="2"/>
  <c r="B13" i="7" s="1"/>
  <c r="I207" i="2"/>
  <c r="I180" i="2"/>
  <c r="I183" i="2" s="1"/>
  <c r="D207" i="2"/>
  <c r="D221" i="2"/>
  <c r="D180" i="2"/>
  <c r="D183" i="2" s="1"/>
  <c r="D13" i="7" l="1"/>
  <c r="C13" i="7"/>
  <c r="D184" i="2"/>
  <c r="D74" i="2"/>
  <c r="D75" i="2" s="1"/>
  <c r="D76" i="2" s="1"/>
  <c r="D77" i="2" s="1"/>
  <c r="D100" i="2" s="1"/>
  <c r="N184" i="2"/>
  <c r="N185" i="2" s="1"/>
  <c r="D239" i="2"/>
  <c r="D240" i="2" s="1"/>
  <c r="D241" i="2" s="1"/>
  <c r="D242" i="2" s="1"/>
  <c r="D265" i="2" s="1"/>
  <c r="I19" i="2"/>
  <c r="I20" i="2" s="1"/>
  <c r="I21" i="2" s="1"/>
  <c r="I22" i="2" s="1"/>
  <c r="I45" i="2" s="1"/>
  <c r="I184" i="2"/>
  <c r="I74" i="2"/>
  <c r="I75" i="2" s="1"/>
  <c r="D131" i="2"/>
  <c r="D132" i="2" s="1"/>
  <c r="D155" i="2" s="1"/>
  <c r="D149" i="2"/>
  <c r="D148" i="2"/>
  <c r="I131" i="2"/>
  <c r="I132" i="2" s="1"/>
  <c r="I155" i="2" s="1"/>
  <c r="I149" i="2"/>
  <c r="I148" i="2"/>
  <c r="N277" i="2"/>
  <c r="D185" i="2" l="1"/>
  <c r="D186" i="2" s="1"/>
  <c r="D187" i="2" s="1"/>
  <c r="I185" i="2"/>
  <c r="I186" i="2" s="1"/>
  <c r="I187" i="2" s="1"/>
  <c r="I210" i="2" s="1"/>
  <c r="I23" i="2"/>
  <c r="I43" i="2"/>
  <c r="I44" i="2" s="1"/>
  <c r="I133" i="2"/>
  <c r="I153" i="2"/>
  <c r="I154" i="2" s="1"/>
  <c r="I94" i="2"/>
  <c r="I93" i="2"/>
  <c r="I39" i="2"/>
  <c r="I38" i="2"/>
  <c r="I76" i="2"/>
  <c r="I77" i="2" s="1"/>
  <c r="I100" i="2" s="1"/>
  <c r="D39" i="2"/>
  <c r="D38" i="2"/>
  <c r="N204" i="2"/>
  <c r="N203" i="2"/>
  <c r="D133" i="2"/>
  <c r="D153" i="2"/>
  <c r="D154" i="2" s="1"/>
  <c r="D243" i="2"/>
  <c r="D263" i="2"/>
  <c r="D264" i="2" s="1"/>
  <c r="D259" i="2"/>
  <c r="D258" i="2"/>
  <c r="D45" i="2"/>
  <c r="N186" i="2"/>
  <c r="N187" i="2" s="1"/>
  <c r="N210" i="2" s="1"/>
  <c r="D78" i="2"/>
  <c r="D98" i="2"/>
  <c r="D99" i="2" s="1"/>
  <c r="D94" i="2"/>
  <c r="D93" i="2"/>
  <c r="I167" i="2"/>
  <c r="D222" i="2"/>
  <c r="N167" i="2"/>
  <c r="I57" i="2"/>
  <c r="D443" i="2"/>
  <c r="I443" i="2"/>
  <c r="N443" i="2"/>
  <c r="D277" i="2"/>
  <c r="N57" i="2"/>
  <c r="D112" i="2"/>
  <c r="D333" i="2"/>
  <c r="I333" i="2"/>
  <c r="D498" i="2"/>
  <c r="N333" i="2"/>
  <c r="I277" i="2"/>
  <c r="D167" i="2"/>
  <c r="I112" i="2"/>
  <c r="S277" i="2"/>
  <c r="S333" i="2"/>
  <c r="D57" i="2"/>
  <c r="I203" i="2" l="1"/>
  <c r="I204" i="2"/>
  <c r="D210" i="2"/>
  <c r="D188" i="2"/>
  <c r="D208" i="2"/>
  <c r="D209" i="2" s="1"/>
  <c r="D203" i="2"/>
  <c r="D204" i="2"/>
  <c r="I188" i="2"/>
  <c r="I208" i="2"/>
  <c r="I209" i="2" s="1"/>
  <c r="I78" i="2"/>
  <c r="I98" i="2"/>
  <c r="I99" i="2" s="1"/>
  <c r="N188" i="2"/>
  <c r="N208" i="2"/>
  <c r="N209" i="2" s="1"/>
  <c r="D43" i="2"/>
  <c r="D44" i="2" s="1"/>
  <c r="D54" i="7"/>
  <c r="C26" i="7"/>
  <c r="D66" i="7"/>
  <c r="C74" i="7"/>
  <c r="C28" i="7"/>
  <c r="C75" i="7"/>
  <c r="C94" i="7"/>
  <c r="D95" i="7"/>
  <c r="C120" i="7"/>
  <c r="C57" i="7"/>
  <c r="D116" i="7"/>
  <c r="D104" i="7"/>
  <c r="C8" i="7"/>
  <c r="D29" i="7"/>
  <c r="C19" i="7"/>
  <c r="D60" i="7"/>
  <c r="D18" i="7"/>
  <c r="D128" i="7"/>
  <c r="C117" i="7"/>
  <c r="C127" i="7"/>
  <c r="C93" i="7"/>
  <c r="C65" i="7"/>
  <c r="C20" i="7"/>
  <c r="C36" i="7"/>
  <c r="C107" i="7"/>
  <c r="C129" i="7"/>
  <c r="C96" i="7"/>
  <c r="D105" i="7"/>
  <c r="D106" i="7"/>
  <c r="C30" i="7"/>
  <c r="D17" i="7"/>
  <c r="C118" i="7"/>
  <c r="C55" i="7"/>
  <c r="C121" i="7"/>
  <c r="D130" i="7"/>
  <c r="C10" i="7"/>
  <c r="D58" i="7"/>
  <c r="D56" i="7"/>
  <c r="D27" i="7"/>
  <c r="C108" i="7"/>
  <c r="D9" i="7"/>
  <c r="C119" i="7"/>
  <c r="C109" i="7"/>
  <c r="D115" i="7"/>
  <c r="G114" i="7" l="1"/>
  <c r="G35" i="7"/>
  <c r="D251" i="2"/>
  <c r="G15" i="7"/>
  <c r="G64" i="7"/>
  <c r="G65" i="7" s="1"/>
  <c r="G6" i="7"/>
  <c r="G102" i="7"/>
  <c r="G73" i="7"/>
  <c r="G53" i="7"/>
  <c r="G126" i="7"/>
  <c r="G25" i="7"/>
  <c r="G45" i="7"/>
  <c r="C21" i="7"/>
  <c r="X192" i="2"/>
  <c r="X197" i="2" s="1"/>
  <c r="X198" i="2" s="1"/>
  <c r="G101" i="7"/>
  <c r="G125" i="7"/>
  <c r="G113" i="7"/>
  <c r="D28" i="7"/>
  <c r="D8" i="7"/>
  <c r="C104" i="7"/>
  <c r="C92" i="7"/>
  <c r="C73" i="7"/>
  <c r="G78" i="7" s="1"/>
  <c r="G72" i="7"/>
  <c r="X137" i="2" s="1"/>
  <c r="X142" i="2" s="1"/>
  <c r="X143" i="2" s="1"/>
  <c r="D64" i="7"/>
  <c r="G63" i="7"/>
  <c r="S415" i="2" s="1"/>
  <c r="D53" i="7"/>
  <c r="G47" i="7" s="1"/>
  <c r="G14" i="7"/>
  <c r="D35" i="7"/>
  <c r="G34" i="7"/>
  <c r="I413" i="2" s="1"/>
  <c r="D25" i="7"/>
  <c r="D7" i="7"/>
  <c r="G5" i="7"/>
  <c r="C103" i="7"/>
  <c r="S417" i="2"/>
  <c r="D114" i="7"/>
  <c r="D15" i="7"/>
  <c r="C126" i="7"/>
  <c r="D19" i="7"/>
  <c r="C29" i="7"/>
  <c r="D26" i="7"/>
  <c r="D57" i="7"/>
  <c r="D74" i="7"/>
  <c r="C60" i="7"/>
  <c r="C66" i="7"/>
  <c r="D103" i="7"/>
  <c r="D73" i="7"/>
  <c r="C95" i="7"/>
  <c r="C17" i="7"/>
  <c r="C15" i="7"/>
  <c r="D20" i="7"/>
  <c r="C18" i="7"/>
  <c r="C54" i="7"/>
  <c r="D75" i="7"/>
  <c r="C116" i="7"/>
  <c r="C106" i="7"/>
  <c r="D30" i="7"/>
  <c r="D118" i="7"/>
  <c r="C25" i="7"/>
  <c r="C53" i="7"/>
  <c r="D96" i="7"/>
  <c r="D65" i="7"/>
  <c r="D126" i="7"/>
  <c r="C35" i="7"/>
  <c r="D94" i="7"/>
  <c r="C128" i="7"/>
  <c r="D117" i="7"/>
  <c r="D127" i="7"/>
  <c r="D120" i="7"/>
  <c r="C105" i="7"/>
  <c r="D36" i="7"/>
  <c r="D107" i="7"/>
  <c r="D129" i="7"/>
  <c r="D121" i="7"/>
  <c r="C64" i="7"/>
  <c r="C114" i="7"/>
  <c r="D93" i="7"/>
  <c r="D109" i="7"/>
  <c r="D21" i="7"/>
  <c r="C58" i="7"/>
  <c r="D14" i="7"/>
  <c r="C27" i="7"/>
  <c r="C130" i="7"/>
  <c r="D10" i="7"/>
  <c r="D55" i="7"/>
  <c r="D119" i="7"/>
  <c r="C9" i="7"/>
  <c r="C56" i="7"/>
  <c r="C115" i="7"/>
  <c r="D108" i="7"/>
  <c r="C7" i="7"/>
  <c r="D92" i="7"/>
  <c r="C14" i="7"/>
  <c r="G93" i="7"/>
  <c r="N7" i="7" l="1"/>
  <c r="N10" i="7" s="1"/>
  <c r="I307" i="2"/>
  <c r="D249" i="2"/>
  <c r="G36" i="7"/>
  <c r="G49" i="7"/>
  <c r="G48" i="7"/>
  <c r="AC523" i="2"/>
  <c r="AC528" i="2" s="1"/>
  <c r="AC529" i="2" s="1"/>
  <c r="X468" i="2"/>
  <c r="X473" i="2" s="1"/>
  <c r="X474" i="2" s="1"/>
  <c r="N8" i="7"/>
  <c r="N9" i="7"/>
  <c r="S413" i="2"/>
  <c r="S418" i="2" s="1"/>
  <c r="S419" i="2" s="1"/>
  <c r="X358" i="2"/>
  <c r="X363" i="2" s="1"/>
  <c r="X364" i="2" s="1"/>
  <c r="I418" i="2"/>
  <c r="I419" i="2" s="1"/>
  <c r="J34" i="7" s="1"/>
  <c r="J37" i="7" s="1"/>
  <c r="X303" i="2"/>
  <c r="X308" i="2" s="1"/>
  <c r="X309" i="2" s="1"/>
  <c r="S82" i="2"/>
  <c r="S87" i="2" s="1"/>
  <c r="S88" i="2" s="1"/>
  <c r="S192" i="2"/>
  <c r="S197" i="2" s="1"/>
  <c r="S198" i="2" s="1"/>
  <c r="G67" i="7"/>
  <c r="D418" i="2"/>
  <c r="D419" i="2" s="1"/>
  <c r="D468" i="2"/>
  <c r="D473" i="2" s="1"/>
  <c r="D474" i="2" s="1"/>
  <c r="N413" i="2"/>
  <c r="D363" i="2"/>
  <c r="N417" i="2"/>
  <c r="N362" i="2"/>
  <c r="N415" i="2"/>
  <c r="N360" i="2"/>
  <c r="I303" i="2"/>
  <c r="S303" i="2"/>
  <c r="S308" i="2" s="1"/>
  <c r="S309" i="2" s="1"/>
  <c r="S358" i="2"/>
  <c r="S363" i="2" s="1"/>
  <c r="S364" i="2" s="1"/>
  <c r="D303" i="2"/>
  <c r="D308" i="2" s="1"/>
  <c r="D309" i="2" s="1"/>
  <c r="J52" i="7" s="1"/>
  <c r="I358" i="2"/>
  <c r="N303" i="2"/>
  <c r="N308" i="2" s="1"/>
  <c r="N309" i="2" s="1"/>
  <c r="N358" i="2"/>
  <c r="I305" i="2"/>
  <c r="I360" i="2"/>
  <c r="D247" i="2"/>
  <c r="D252" i="2" s="1"/>
  <c r="D253" i="2" s="1"/>
  <c r="I247" i="2"/>
  <c r="I252" i="2" s="1"/>
  <c r="S247" i="2"/>
  <c r="S252" i="2" s="1"/>
  <c r="S253" i="2" s="1"/>
  <c r="N247" i="2"/>
  <c r="N252" i="2" s="1"/>
  <c r="N253" i="2" s="1"/>
  <c r="N192" i="2"/>
  <c r="N197" i="2" s="1"/>
  <c r="N198" i="2" s="1"/>
  <c r="D192" i="2"/>
  <c r="D197" i="2" s="1"/>
  <c r="D137" i="2"/>
  <c r="D142" i="2" s="1"/>
  <c r="I192" i="2"/>
  <c r="I197" i="2" s="1"/>
  <c r="I198" i="2" s="1"/>
  <c r="I137" i="2"/>
  <c r="I142" i="2" s="1"/>
  <c r="I143" i="2" s="1"/>
  <c r="G26" i="7"/>
  <c r="G115" i="7"/>
  <c r="I31" i="2"/>
  <c r="D31" i="2"/>
  <c r="I29" i="2"/>
  <c r="D29" i="2"/>
  <c r="I27" i="2"/>
  <c r="D27" i="2"/>
  <c r="D86" i="2"/>
  <c r="I86" i="2"/>
  <c r="D84" i="2"/>
  <c r="I84" i="2"/>
  <c r="I82" i="2"/>
  <c r="D82" i="2"/>
  <c r="G54" i="7"/>
  <c r="G11" i="7"/>
  <c r="G10" i="7"/>
  <c r="G9" i="7"/>
  <c r="G74" i="7"/>
  <c r="G7" i="7"/>
  <c r="G127" i="7"/>
  <c r="G56" i="7"/>
  <c r="G16" i="7"/>
  <c r="G103" i="7"/>
  <c r="G20" i="7"/>
  <c r="G77" i="7"/>
  <c r="G28" i="7"/>
  <c r="G76" i="7"/>
  <c r="G30" i="7"/>
  <c r="G97" i="7"/>
  <c r="G131" i="7"/>
  <c r="G106" i="7"/>
  <c r="G129" i="7"/>
  <c r="G105" i="7"/>
  <c r="G58" i="7"/>
  <c r="G69" i="7"/>
  <c r="G107" i="7"/>
  <c r="G130" i="7"/>
  <c r="G19" i="7"/>
  <c r="G95" i="7"/>
  <c r="G40" i="7"/>
  <c r="G29" i="7"/>
  <c r="G96" i="7"/>
  <c r="G117" i="7"/>
  <c r="G57" i="7"/>
  <c r="G38" i="7"/>
  <c r="G118" i="7"/>
  <c r="G18" i="7"/>
  <c r="G68" i="7"/>
  <c r="G119" i="7"/>
  <c r="G39" i="7"/>
  <c r="J102" i="7" l="1"/>
  <c r="J113" i="7"/>
  <c r="J116" i="7" s="1"/>
  <c r="D143" i="2"/>
  <c r="J91" i="7" s="1"/>
  <c r="J94" i="7" s="1"/>
  <c r="D198" i="2"/>
  <c r="J63" i="7" s="1"/>
  <c r="I253" i="2"/>
  <c r="J72" i="7" s="1"/>
  <c r="J75" i="7" s="1"/>
  <c r="D364" i="2"/>
  <c r="J43" i="7" s="1"/>
  <c r="J46" i="7" s="1"/>
  <c r="G46" i="7" s="1"/>
  <c r="N17" i="7" s="1"/>
  <c r="I308" i="2"/>
  <c r="N363" i="2"/>
  <c r="N364" i="2" s="1"/>
  <c r="J64" i="7" s="1"/>
  <c r="N418" i="2"/>
  <c r="N419" i="2" s="1"/>
  <c r="J7" i="7" s="1"/>
  <c r="I363" i="2"/>
  <c r="D87" i="2"/>
  <c r="D88" i="2" s="1"/>
  <c r="I87" i="2"/>
  <c r="I88" i="2" s="1"/>
  <c r="D32" i="2"/>
  <c r="I32" i="2"/>
  <c r="I33" i="2" s="1"/>
  <c r="J66" i="7" l="1"/>
  <c r="J54" i="7"/>
  <c r="J55" i="7" s="1"/>
  <c r="G55" i="7" s="1"/>
  <c r="N18" i="7" s="1"/>
  <c r="J14" i="7"/>
  <c r="J17" i="7" s="1"/>
  <c r="G17" i="7" s="1"/>
  <c r="N14" i="7" s="1"/>
  <c r="J25" i="7"/>
  <c r="G116" i="7"/>
  <c r="N23" i="7" s="1"/>
  <c r="G75" i="7"/>
  <c r="N20" i="7" s="1"/>
  <c r="G37" i="7"/>
  <c r="N16" i="7" s="1"/>
  <c r="D33" i="2"/>
  <c r="I309" i="2"/>
  <c r="I364" i="2"/>
  <c r="J125" i="7" s="1"/>
  <c r="J128" i="7" s="1"/>
  <c r="J8" i="7" l="1"/>
  <c r="J10" i="7" s="1"/>
  <c r="J103" i="7"/>
  <c r="J104" i="7" s="1"/>
  <c r="J24" i="7"/>
  <c r="J27" i="7" s="1"/>
  <c r="G27" i="7" s="1"/>
  <c r="N15" i="7" s="1"/>
  <c r="G66" i="7"/>
  <c r="N19" i="7" s="1"/>
  <c r="G128" i="7"/>
  <c r="N24" i="7" s="1"/>
  <c r="G94" i="7"/>
  <c r="N21" i="7" s="1"/>
  <c r="G8" i="7" l="1"/>
  <c r="N13" i="7" s="1"/>
  <c r="G104" i="7"/>
  <c r="N22" i="7" s="1"/>
</calcChain>
</file>

<file path=xl/sharedStrings.xml><?xml version="1.0" encoding="utf-8"?>
<sst xmlns="http://schemas.openxmlformats.org/spreadsheetml/2006/main" count="3407" uniqueCount="262">
  <si>
    <t>Matriculados</t>
  </si>
  <si>
    <t>Clínica utilizada</t>
  </si>
  <si>
    <t>Espaço clínico utilizado</t>
  </si>
  <si>
    <t>Nº de consultórios</t>
  </si>
  <si>
    <t>Nº de M's necessárias</t>
  </si>
  <si>
    <t>Dupla</t>
  </si>
  <si>
    <t>Docentes necessários/M</t>
  </si>
  <si>
    <t>Docentes necessários TOTAL</t>
  </si>
  <si>
    <t>Docentes atuando:</t>
  </si>
  <si>
    <t>Percentual de uso da clínica/M</t>
  </si>
  <si>
    <t>Consultórios necessários total</t>
  </si>
  <si>
    <t>Consultórios por M</t>
  </si>
  <si>
    <t>FÓRMULA NÃO MEXER</t>
  </si>
  <si>
    <t>M's necessárias ARREDONDADO</t>
  </si>
  <si>
    <t>Consultórios por M ARREDONDADO</t>
  </si>
  <si>
    <t>% em relação à CH máxima</t>
  </si>
  <si>
    <t>CH máxima definida</t>
  </si>
  <si>
    <t>Qtd. De M's</t>
  </si>
  <si>
    <t>Alocação em clínicas</t>
  </si>
  <si>
    <t>Turnos docentes alocados</t>
  </si>
  <si>
    <t>Trio</t>
  </si>
  <si>
    <t>DISCIPLINAS</t>
  </si>
  <si>
    <t>Ofertada?</t>
  </si>
  <si>
    <t>Sim</t>
  </si>
  <si>
    <t>Não</t>
  </si>
  <si>
    <t>10º</t>
  </si>
  <si>
    <t>9º</t>
  </si>
  <si>
    <t>8º</t>
  </si>
  <si>
    <t>7º</t>
  </si>
  <si>
    <t>6º</t>
  </si>
  <si>
    <t>5º</t>
  </si>
  <si>
    <t>4º</t>
  </si>
  <si>
    <t>3º</t>
  </si>
  <si>
    <t>2º</t>
  </si>
  <si>
    <t>1º</t>
  </si>
  <si>
    <t>Semestre</t>
  </si>
  <si>
    <t>-</t>
  </si>
  <si>
    <t>CH mínima definida</t>
  </si>
  <si>
    <t>Sul 1º</t>
  </si>
  <si>
    <t>Oeste / Sem aerossól</t>
  </si>
  <si>
    <t>4º Andar</t>
  </si>
  <si>
    <t>3º BLOCO</t>
  </si>
  <si>
    <t>3º SUL (Sem aerossól)</t>
  </si>
  <si>
    <t>ESPAÇOS CLÍNICOS</t>
  </si>
  <si>
    <t>DOCENTES</t>
  </si>
  <si>
    <t>10º SEMESTRE</t>
  </si>
  <si>
    <t>9º SEMESTRE</t>
  </si>
  <si>
    <t>8º SEMESTRE</t>
  </si>
  <si>
    <t>CRITÉRIOS</t>
  </si>
  <si>
    <t>Evandro Piva</t>
  </si>
  <si>
    <t>Rafael Ratto de Moraes</t>
  </si>
  <si>
    <t>Giana Lima</t>
  </si>
  <si>
    <t>% em relação à CH mínima</t>
  </si>
  <si>
    <t>César Bergoli</t>
  </si>
  <si>
    <t>Guilherme Camacho</t>
  </si>
  <si>
    <t>Mateus Bertolini</t>
  </si>
  <si>
    <t>Luciana Rezende</t>
  </si>
  <si>
    <t>Fernanda Faot</t>
  </si>
  <si>
    <t>Noeli Boscato</t>
  </si>
  <si>
    <t>Renato Waldemarin</t>
  </si>
  <si>
    <t>Acima do limite</t>
  </si>
  <si>
    <t>Dentro da CH</t>
  </si>
  <si>
    <t>Abaixo do limite</t>
  </si>
  <si>
    <t>PRÓTESE</t>
  </si>
  <si>
    <t>Josué Martos</t>
  </si>
  <si>
    <t>Maisa Casarin</t>
  </si>
  <si>
    <t>Francisco Wilker Muniz</t>
  </si>
  <si>
    <t>Jose Dame</t>
  </si>
  <si>
    <t>Luis Eduardo da Nova Cruz</t>
  </si>
  <si>
    <t>Natália Pola</t>
  </si>
  <si>
    <t>Thiago Martins</t>
  </si>
  <si>
    <t>Anelise Montagner</t>
  </si>
  <si>
    <t>Marcos Britto</t>
  </si>
  <si>
    <t>Françoise van de Sande</t>
  </si>
  <si>
    <t>Flávio Demarco (com substituto)</t>
  </si>
  <si>
    <t>Adriana Etges</t>
  </si>
  <si>
    <t>Ana Carolina Uchoa</t>
  </si>
  <si>
    <t>Caroline Langlois</t>
  </si>
  <si>
    <t>Melissa Damian</t>
  </si>
  <si>
    <t>Ana Paula Gomes</t>
  </si>
  <si>
    <t>Sandra Tarquinio</t>
  </si>
  <si>
    <t>Mariana Cademartori</t>
  </si>
  <si>
    <t>Alexandre Emidio</t>
  </si>
  <si>
    <t>Eduardo Dickie</t>
  </si>
  <si>
    <t>Maria Beatriz Camargo</t>
  </si>
  <si>
    <t>Otavio D`Avila</t>
  </si>
  <si>
    <t>SAÚDE COLETIVA</t>
  </si>
  <si>
    <t>Ezilmara Sousa</t>
  </si>
  <si>
    <t>Fernanda Pappen</t>
  </si>
  <si>
    <t>Júlio Spanó</t>
  </si>
  <si>
    <t>Luciane Geanini</t>
  </si>
  <si>
    <t>Nádia Ferreira</t>
  </si>
  <si>
    <t>Francine Madruga (50%)</t>
  </si>
  <si>
    <t>Rafael Lund</t>
  </si>
  <si>
    <t>Wellington Rosa</t>
  </si>
  <si>
    <t>Antonio Fogaça</t>
  </si>
  <si>
    <t>Cristina Xavier</t>
  </si>
  <si>
    <t>Letícia Post</t>
  </si>
  <si>
    <t>Marcos Torriani</t>
  </si>
  <si>
    <t>Mario Pires</t>
  </si>
  <si>
    <t>Otacílio Chagas</t>
  </si>
  <si>
    <t>Taiane Coutinho (afastada com subst)</t>
  </si>
  <si>
    <t>Douver Michelon</t>
  </si>
  <si>
    <t>Marcos Antônio Pacce</t>
  </si>
  <si>
    <t>Catiara Terra da Costa</t>
  </si>
  <si>
    <t>Tatiana Cenci (com substituto)</t>
  </si>
  <si>
    <t>Vanessa Costa</t>
  </si>
  <si>
    <t>Marília Goettems</t>
  </si>
  <si>
    <t>Lisandrea Schardosim</t>
  </si>
  <si>
    <t>Ana Romano</t>
  </si>
  <si>
    <t>5º Andar - Pré-clínica A/518</t>
  </si>
  <si>
    <t>5º Andar - Pré-clínica B/519</t>
  </si>
  <si>
    <t>Clínica</t>
  </si>
  <si>
    <t>Pré-clínica</t>
  </si>
  <si>
    <t>Tipo de prática</t>
  </si>
  <si>
    <t>7º SEMESTRE</t>
  </si>
  <si>
    <t>6º SEMESTRE</t>
  </si>
  <si>
    <t>1º SEMESTRE</t>
  </si>
  <si>
    <t>2º SEMESTRE</t>
  </si>
  <si>
    <t>3º SEMESTRE</t>
  </si>
  <si>
    <t>4º SEMESTRE</t>
  </si>
  <si>
    <t>5º SEMESTRE</t>
  </si>
  <si>
    <t>Individual</t>
  </si>
  <si>
    <t>Dupla, trio ou Individual</t>
  </si>
  <si>
    <t>Graduação</t>
  </si>
  <si>
    <t>Ensino PPGO</t>
  </si>
  <si>
    <t>Residência</t>
  </si>
  <si>
    <t>Pesquisa</t>
  </si>
  <si>
    <t>Extensão</t>
  </si>
  <si>
    <t>CH semanal</t>
  </si>
  <si>
    <t>EDITÁVEL ►</t>
  </si>
  <si>
    <t>◄ EDITÁVEL</t>
  </si>
  <si>
    <t>Relação professor aluno: 1 professor para X consultórios</t>
  </si>
  <si>
    <t>P.A.</t>
  </si>
  <si>
    <t>Traumato</t>
  </si>
  <si>
    <t>UCI 2</t>
  </si>
  <si>
    <t>UPC 4</t>
  </si>
  <si>
    <t>UCO 2</t>
  </si>
  <si>
    <t>Orto</t>
  </si>
  <si>
    <t>UCBMF 2</t>
  </si>
  <si>
    <t>UPC 3</t>
  </si>
  <si>
    <t>UCO 1</t>
  </si>
  <si>
    <t>UCBMF 1</t>
  </si>
  <si>
    <t>UDE 2</t>
  </si>
  <si>
    <t>UDE 1</t>
  </si>
  <si>
    <t>UPC 1</t>
  </si>
  <si>
    <t>CH da disciplina (todas M's)</t>
  </si>
  <si>
    <t>CH Semanal</t>
  </si>
  <si>
    <t>UBS / Fora da Odonto</t>
  </si>
  <si>
    <t>Clínica de Radiologia</t>
  </si>
  <si>
    <t>Laboratório de Radiologia</t>
  </si>
  <si>
    <t>Estágio extramuros</t>
  </si>
  <si>
    <t>Extramuros</t>
  </si>
  <si>
    <t>UPD 2</t>
  </si>
  <si>
    <t>UPD 1</t>
  </si>
  <si>
    <t>USBC 3</t>
  </si>
  <si>
    <t>USBC 2</t>
  </si>
  <si>
    <t>USBC 1</t>
  </si>
  <si>
    <t>Patologia Geral</t>
  </si>
  <si>
    <t>Anatomia Cabeça e Pescoço</t>
  </si>
  <si>
    <t>Anato Geral</t>
  </si>
  <si>
    <t>ECO 1</t>
  </si>
  <si>
    <t>CH semanal (de prática)/aluno</t>
  </si>
  <si>
    <t>Endodontia</t>
  </si>
  <si>
    <t>Diagnóstico</t>
  </si>
  <si>
    <t>Dentística</t>
  </si>
  <si>
    <t>Cirurgia</t>
  </si>
  <si>
    <t>Cariologia</t>
  </si>
  <si>
    <t>Materiais Dentários</t>
  </si>
  <si>
    <t>Ortodontia</t>
  </si>
  <si>
    <t>Pediatria</t>
  </si>
  <si>
    <t>Periodontia</t>
  </si>
  <si>
    <t>Saúde Coletiva</t>
  </si>
  <si>
    <t>Intramuros 2 - Endo</t>
  </si>
  <si>
    <t>Prótese</t>
  </si>
  <si>
    <t>ECI</t>
  </si>
  <si>
    <t>ARREDONDADO PRA CIMA</t>
  </si>
  <si>
    <t>UCBMF 3</t>
  </si>
  <si>
    <t>UPC 2 - Pré-clínica</t>
  </si>
  <si>
    <t>UPC 2 - Cariologia</t>
  </si>
  <si>
    <t>Clínicas de "X" horas</t>
  </si>
  <si>
    <t>Turnos de uso/espaços clínicos por M</t>
  </si>
  <si>
    <t>Turnos de uso/espaços clínicos TOTAL</t>
  </si>
  <si>
    <t>2º Andar</t>
  </si>
  <si>
    <t>Intramuros 1</t>
  </si>
  <si>
    <t>arredondado manualmente</t>
  </si>
  <si>
    <t>Elaini Wolter</t>
  </si>
  <si>
    <t>Maximiliano Cenci (substituto)</t>
  </si>
  <si>
    <t>Eduardo Barbin (afastado das práticas)</t>
  </si>
  <si>
    <t>Marina Azevedo (substituto)</t>
  </si>
  <si>
    <t>Fabio Lima - DIREÇÃO</t>
  </si>
  <si>
    <t>Adriana Silva</t>
  </si>
  <si>
    <t>CH Teórica semanal</t>
  </si>
  <si>
    <t>Média de CH teórica/docente do núcleo</t>
  </si>
  <si>
    <t>Total de docentes</t>
  </si>
  <si>
    <t>CH prática /Nº DOCENTES</t>
  </si>
  <si>
    <t>TOTAL prática(h)</t>
  </si>
  <si>
    <t>CH semanal prática + teórica/Nº DOCENTES</t>
  </si>
  <si>
    <t>Núcleo de espcialidade 1</t>
  </si>
  <si>
    <t>Núcleo de espcialidade 2</t>
  </si>
  <si>
    <t>Núcleo de espcialidade 3</t>
  </si>
  <si>
    <t>Total docentes todos núcleos</t>
  </si>
  <si>
    <t>Estágio Observacional Rotatório</t>
  </si>
  <si>
    <t>Linha 1</t>
  </si>
  <si>
    <t>Linha 2</t>
  </si>
  <si>
    <t>Linha 3</t>
  </si>
  <si>
    <t>Total</t>
  </si>
  <si>
    <t>Soma teórica</t>
  </si>
  <si>
    <t>Estágio em Saúde Bucal Coletiva</t>
  </si>
  <si>
    <t>Estágio em Pesquisa Odontológica II</t>
  </si>
  <si>
    <t>UPD 3</t>
  </si>
  <si>
    <t>ECO 2</t>
  </si>
  <si>
    <t>Estágio em Pesquisa Odontológica I</t>
  </si>
  <si>
    <t>TCC - Projeto</t>
  </si>
  <si>
    <t>Odonto Legal</t>
  </si>
  <si>
    <t>UCO 3</t>
  </si>
  <si>
    <t>UCI 1</t>
  </si>
  <si>
    <t>Psicologia</t>
  </si>
  <si>
    <t>Filosofia e Ética</t>
  </si>
  <si>
    <t>Bioética</t>
  </si>
  <si>
    <t>Farmaco</t>
  </si>
  <si>
    <t>Genética</t>
  </si>
  <si>
    <t>Fisiologia II</t>
  </si>
  <si>
    <t>Micro/Imuno</t>
  </si>
  <si>
    <t>Ciencias Sociais II</t>
  </si>
  <si>
    <t>MAP II</t>
  </si>
  <si>
    <t>Bioquímica</t>
  </si>
  <si>
    <t>Fisio I</t>
  </si>
  <si>
    <t>Histo</t>
  </si>
  <si>
    <t>MAP I</t>
  </si>
  <si>
    <t>Ciencias Sociais I</t>
  </si>
  <si>
    <t>ESTES VALORES PODERÃO SER ALTERADOS QUANDO HOUVER MUDANÇA DE ENTENDIMENTO DE ALGUM CRITÉRIO OU DE ESPAÇOS DE INFRAESTUTURA</t>
  </si>
  <si>
    <t>CH DOCENTE</t>
  </si>
  <si>
    <t>Relação Professor/Consultório Ind.</t>
  </si>
  <si>
    <t>N/A</t>
  </si>
  <si>
    <t>Total Odonto</t>
  </si>
  <si>
    <t>Nº de docentes</t>
  </si>
  <si>
    <t>Total de CH/sem.</t>
  </si>
  <si>
    <t xml:space="preserve">Média de CH/sem. </t>
  </si>
  <si>
    <t>% de docentes até 12h/sem.</t>
  </si>
  <si>
    <t>Camila Sfreddo</t>
  </si>
  <si>
    <t>Servidores</t>
  </si>
  <si>
    <t>Técnicos</t>
  </si>
  <si>
    <t>Preceptoria</t>
  </si>
  <si>
    <t>Pré-clínica / Preceptoria</t>
  </si>
  <si>
    <t>RECOMENDADO PELA CSQV</t>
  </si>
  <si>
    <t>Radiologia</t>
  </si>
  <si>
    <t>Patologia</t>
  </si>
  <si>
    <t>Total de técnicos</t>
  </si>
  <si>
    <t>José Ricardo</t>
  </si>
  <si>
    <t>Paulo Fonseca</t>
  </si>
  <si>
    <t>Mauro Estilavet</t>
  </si>
  <si>
    <t>Gislene</t>
  </si>
  <si>
    <t>Marta</t>
  </si>
  <si>
    <t>Beatriz</t>
  </si>
  <si>
    <t>CH prática /Nº Técnicos</t>
  </si>
  <si>
    <t>Resumo Núcleos (téoricas + práticas)</t>
  </si>
  <si>
    <t>Intramuros 2 - Cirurgia + CDDB</t>
  </si>
  <si>
    <t>Número de Técnicos</t>
  </si>
  <si>
    <t>CH média/técnicos</t>
  </si>
  <si>
    <t>NOVO DOCENTE</t>
  </si>
  <si>
    <t>SUPERVISÃO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</si>
</sst>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36"/>
      <color theme="1"/>
      <name val="Calibri"/>
      <family val="2"/>
      <scheme val="minor"/>
    </font>
    <font>
      <b/>
      <sz val="18"/>
      <color theme="1"/>
      <name val="Calibri"/>
      <family val="2"/>
      <scheme val="minor"/>
    </font>
    <font>
      <sz val="11"/>
      <color theme="0"/>
      <name val="Calibri"/>
      <family val="2"/>
      <scheme val="minor"/>
    </font>
    <font>
      <b/>
      <sz val="12"/>
      <color theme="1"/>
      <name val="Calibri"/>
      <family val="2"/>
      <scheme val="minor"/>
    </font>
    <font>
      <sz val="48"/>
      <color theme="1"/>
      <name val="Calibri"/>
      <family val="2"/>
      <scheme val="minor"/>
    </font>
    <font>
      <sz val="11"/>
      <name val="Calibri"/>
      <family val="2"/>
      <scheme val="minor"/>
    </font>
    <font>
      <b/>
      <sz val="16"/>
      <color theme="1"/>
      <name val="Calibri"/>
      <family val="2"/>
      <scheme val="minor"/>
    </font>
  </fonts>
  <fills count="20">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0" fillId="0" borderId="0" xfId="0" applyProtection="1"/>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Alignment="1" applyProtection="1"/>
    <xf numFmtId="0" fontId="2" fillId="0" borderId="0" xfId="0" applyFont="1" applyFill="1" applyAlignment="1" applyProtection="1">
      <alignment horizontal="center" vertical="center"/>
    </xf>
    <xf numFmtId="0" fontId="0" fillId="12" borderId="0" xfId="0" applyFill="1" applyProtection="1"/>
    <xf numFmtId="0" fontId="0" fillId="12" borderId="0" xfId="0" applyFill="1" applyAlignment="1" applyProtection="1">
      <alignment horizontal="center"/>
    </xf>
    <xf numFmtId="0" fontId="0" fillId="12" borderId="0" xfId="0" applyFill="1" applyAlignment="1" applyProtection="1"/>
    <xf numFmtId="0" fontId="3" fillId="2" borderId="1" xfId="0" applyFont="1" applyFill="1" applyBorder="1" applyAlignment="1" applyProtection="1">
      <alignment horizontal="center" vertical="center"/>
    </xf>
    <xf numFmtId="0" fontId="2" fillId="2" borderId="1" xfId="0" applyFont="1" applyFill="1" applyBorder="1" applyProtection="1"/>
    <xf numFmtId="0" fontId="0" fillId="0" borderId="0" xfId="0" applyFill="1" applyBorder="1" applyAlignment="1" applyProtection="1"/>
    <xf numFmtId="0" fontId="0" fillId="9" borderId="1" xfId="0" applyFill="1" applyBorder="1" applyProtection="1"/>
    <xf numFmtId="0" fontId="0" fillId="9" borderId="5" xfId="0" applyFill="1" applyBorder="1" applyAlignment="1" applyProtection="1">
      <alignment horizontal="center"/>
    </xf>
    <xf numFmtId="0" fontId="0" fillId="9" borderId="6" xfId="0" applyFill="1" applyBorder="1" applyAlignment="1" applyProtection="1">
      <alignment horizontal="center"/>
    </xf>
    <xf numFmtId="0" fontId="0" fillId="8" borderId="1" xfId="0" applyFill="1" applyBorder="1" applyAlignment="1" applyProtection="1">
      <alignment horizontal="center"/>
    </xf>
    <xf numFmtId="9" fontId="0" fillId="8" borderId="1" xfId="1" applyFont="1" applyFill="1" applyBorder="1" applyAlignment="1" applyProtection="1">
      <alignment horizontal="center"/>
    </xf>
    <xf numFmtId="0" fontId="2" fillId="0" borderId="1" xfId="0" applyFont="1" applyFill="1" applyBorder="1" applyProtection="1"/>
    <xf numFmtId="0" fontId="0" fillId="0" borderId="1" xfId="0" applyFill="1" applyBorder="1" applyAlignment="1" applyProtection="1">
      <alignment horizontal="center"/>
    </xf>
    <xf numFmtId="0" fontId="0" fillId="0" borderId="0" xfId="0" applyBorder="1" applyAlignment="1" applyProtection="1"/>
    <xf numFmtId="0" fontId="2" fillId="2" borderId="4" xfId="0" applyFont="1" applyFill="1" applyBorder="1" applyProtection="1"/>
    <xf numFmtId="0" fontId="0" fillId="8" borderId="4" xfId="0" applyFill="1" applyBorder="1" applyAlignment="1" applyProtection="1">
      <alignment horizontal="center"/>
    </xf>
    <xf numFmtId="0" fontId="2" fillId="0" borderId="4" xfId="0" applyFont="1" applyFill="1" applyBorder="1" applyAlignment="1" applyProtection="1"/>
    <xf numFmtId="0" fontId="0" fillId="0" borderId="4" xfId="0" applyFill="1" applyBorder="1" applyAlignment="1" applyProtection="1">
      <alignment horizontal="center"/>
    </xf>
    <xf numFmtId="0" fontId="2" fillId="2" borderId="1" xfId="0" applyFont="1" applyFill="1" applyBorder="1" applyAlignment="1" applyProtection="1"/>
    <xf numFmtId="0" fontId="2" fillId="2" borderId="1" xfId="0" applyFont="1" applyFill="1" applyBorder="1" applyAlignment="1" applyProtection="1">
      <alignment horizontal="center"/>
    </xf>
    <xf numFmtId="0" fontId="2" fillId="2" borderId="1" xfId="0" applyFont="1" applyFill="1" applyBorder="1" applyAlignment="1" applyProtection="1">
      <alignment horizontal="right"/>
    </xf>
    <xf numFmtId="0" fontId="0" fillId="2" borderId="1" xfId="0" applyFill="1" applyBorder="1" applyAlignment="1" applyProtection="1">
      <alignment horizontal="center"/>
    </xf>
    <xf numFmtId="0" fontId="2" fillId="4" borderId="1" xfId="0" applyFont="1" applyFill="1" applyBorder="1" applyAlignment="1" applyProtection="1">
      <alignment horizontal="right"/>
    </xf>
    <xf numFmtId="0" fontId="2" fillId="2" borderId="1" xfId="0" applyFont="1" applyFill="1" applyBorder="1" applyAlignment="1" applyProtection="1">
      <alignment horizontal="right" vertical="center"/>
    </xf>
    <xf numFmtId="0" fontId="3" fillId="11" borderId="1" xfId="0" applyFont="1" applyFill="1" applyBorder="1" applyAlignment="1" applyProtection="1">
      <alignment vertical="center"/>
    </xf>
    <xf numFmtId="0" fontId="0" fillId="0" borderId="0" xfId="0" applyFill="1" applyBorder="1" applyProtection="1"/>
    <xf numFmtId="0" fontId="0" fillId="10" borderId="1" xfId="0" applyFill="1" applyBorder="1" applyAlignment="1" applyProtection="1">
      <alignment horizontal="center"/>
    </xf>
    <xf numFmtId="0" fontId="0" fillId="16" borderId="1" xfId="0" applyFill="1" applyBorder="1" applyAlignment="1" applyProtection="1">
      <alignment horizontal="center"/>
    </xf>
    <xf numFmtId="9" fontId="0" fillId="16" borderId="1" xfId="1" applyFont="1" applyFill="1" applyBorder="1" applyAlignment="1" applyProtection="1">
      <alignment horizontal="center"/>
    </xf>
    <xf numFmtId="0" fontId="2" fillId="6" borderId="1" xfId="0" applyFont="1" applyFill="1" applyBorder="1" applyProtection="1"/>
    <xf numFmtId="0" fontId="2" fillId="6" borderId="1" xfId="0" applyFont="1" applyFill="1" applyBorder="1" applyAlignment="1" applyProtection="1">
      <alignment horizontal="left"/>
    </xf>
    <xf numFmtId="0" fontId="2" fillId="2" borderId="1" xfId="0" applyFont="1" applyFill="1" applyBorder="1" applyAlignment="1" applyProtection="1">
      <alignment vertical="center"/>
    </xf>
    <xf numFmtId="0" fontId="2" fillId="15" borderId="1" xfId="0" applyFont="1" applyFill="1" applyBorder="1" applyProtection="1"/>
    <xf numFmtId="0" fontId="0" fillId="0" borderId="2" xfId="0" applyFill="1" applyBorder="1" applyAlignment="1" applyProtection="1">
      <alignment horizontal="center"/>
    </xf>
    <xf numFmtId="0" fontId="0" fillId="9" borderId="1" xfId="0" applyFill="1" applyBorder="1" applyAlignment="1" applyProtection="1">
      <alignment horizontal="center"/>
    </xf>
    <xf numFmtId="0" fontId="0" fillId="7" borderId="1" xfId="0" applyFill="1" applyBorder="1" applyAlignment="1" applyProtection="1">
      <alignment horizontal="center"/>
    </xf>
    <xf numFmtId="0" fontId="0" fillId="7" borderId="1" xfId="0" applyFill="1" applyBorder="1" applyAlignment="1" applyProtection="1">
      <alignment horizontal="center" vertical="center"/>
    </xf>
    <xf numFmtId="0" fontId="0" fillId="7" borderId="1" xfId="0" applyFont="1" applyFill="1" applyBorder="1" applyAlignment="1" applyProtection="1">
      <alignment horizontal="center"/>
    </xf>
    <xf numFmtId="0" fontId="3" fillId="11" borderId="2" xfId="0" applyFont="1" applyFill="1" applyBorder="1" applyAlignment="1" applyProtection="1">
      <alignment vertical="center"/>
    </xf>
    <xf numFmtId="9" fontId="0" fillId="16" borderId="3" xfId="1" applyFont="1" applyFill="1" applyBorder="1" applyAlignment="1" applyProtection="1">
      <alignment horizontal="center"/>
    </xf>
    <xf numFmtId="0" fontId="2" fillId="11" borderId="3" xfId="0" applyFont="1" applyFill="1" applyBorder="1" applyAlignment="1" applyProtection="1">
      <alignment horizontal="center" vertical="center" wrapText="1"/>
    </xf>
    <xf numFmtId="0" fontId="0" fillId="14" borderId="1" xfId="0"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1" xfId="0" applyBorder="1" applyAlignment="1" applyProtection="1">
      <alignment horizontal="center" vertical="center"/>
    </xf>
    <xf numFmtId="0" fontId="0" fillId="6" borderId="1" xfId="0" applyFill="1" applyBorder="1" applyAlignment="1" applyProtection="1">
      <alignment horizontal="center" vertical="center"/>
    </xf>
    <xf numFmtId="0" fontId="0" fillId="16" borderId="2" xfId="0" applyFill="1" applyBorder="1" applyProtection="1"/>
    <xf numFmtId="0" fontId="0" fillId="4" borderId="2" xfId="0" applyFill="1" applyBorder="1" applyProtection="1"/>
    <xf numFmtId="0" fontId="0" fillId="10" borderId="2" xfId="0" applyFill="1" applyBorder="1" applyProtection="1"/>
    <xf numFmtId="0" fontId="0" fillId="0" borderId="1"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1" xfId="0" applyFont="1" applyFill="1" applyBorder="1" applyProtection="1"/>
    <xf numFmtId="0" fontId="2" fillId="7" borderId="1" xfId="0" applyFont="1" applyFill="1" applyBorder="1" applyAlignment="1" applyProtection="1">
      <alignment horizontal="left" vertical="center"/>
    </xf>
    <xf numFmtId="0" fontId="0" fillId="7" borderId="1" xfId="0" applyFill="1" applyBorder="1" applyProtection="1"/>
    <xf numFmtId="0" fontId="0" fillId="0" borderId="0" xfId="0" applyFill="1" applyBorder="1" applyAlignment="1" applyProtection="1">
      <alignment horizontal="center"/>
    </xf>
    <xf numFmtId="9" fontId="0" fillId="0" borderId="0" xfId="1" applyFont="1" applyFill="1" applyBorder="1" applyAlignment="1" applyProtection="1">
      <alignment horizontal="center"/>
    </xf>
    <xf numFmtId="0" fontId="0" fillId="16" borderId="1" xfId="0" applyFill="1" applyBorder="1" applyProtection="1"/>
    <xf numFmtId="0" fontId="0" fillId="6" borderId="1" xfId="0" applyFill="1" applyBorder="1" applyAlignment="1" applyProtection="1">
      <alignment horizontal="center"/>
    </xf>
    <xf numFmtId="1" fontId="0" fillId="6" borderId="1" xfId="1" applyNumberFormat="1" applyFont="1" applyFill="1" applyBorder="1" applyAlignment="1" applyProtection="1">
      <alignment horizontal="center"/>
    </xf>
    <xf numFmtId="0" fontId="0" fillId="6" borderId="1" xfId="0" applyFont="1" applyFill="1" applyBorder="1" applyAlignment="1" applyProtection="1">
      <alignment horizontal="center" vertical="center" wrapText="1"/>
    </xf>
    <xf numFmtId="1" fontId="0" fillId="6" borderId="1" xfId="0" applyNumberFormat="1" applyFill="1" applyBorder="1" applyAlignment="1" applyProtection="1">
      <alignment horizontal="center" vertical="center"/>
    </xf>
    <xf numFmtId="164" fontId="0" fillId="6" borderId="1" xfId="0" applyNumberFormat="1" applyFill="1" applyBorder="1" applyAlignment="1" applyProtection="1">
      <alignment horizontal="center" vertical="center"/>
    </xf>
    <xf numFmtId="2" fontId="0" fillId="6" borderId="1" xfId="0" applyNumberFormat="1" applyFill="1" applyBorder="1" applyAlignment="1" applyProtection="1">
      <alignment horizontal="center" vertical="center"/>
    </xf>
    <xf numFmtId="2" fontId="0" fillId="10" borderId="1" xfId="0" applyNumberFormat="1" applyFill="1" applyBorder="1" applyAlignment="1" applyProtection="1">
      <alignment horizontal="center"/>
    </xf>
    <xf numFmtId="0" fontId="0" fillId="0" borderId="0" xfId="0" quotePrefix="1" applyProtection="1"/>
    <xf numFmtId="0" fontId="0" fillId="4" borderId="1" xfId="0" applyFill="1" applyBorder="1" applyAlignment="1" applyProtection="1">
      <alignment horizontal="center"/>
    </xf>
    <xf numFmtId="0" fontId="2" fillId="4" borderId="1" xfId="0" applyFont="1" applyFill="1" applyBorder="1" applyAlignment="1" applyProtection="1">
      <alignment horizontal="center" vertical="center"/>
    </xf>
    <xf numFmtId="164" fontId="0" fillId="13" borderId="1" xfId="0" applyNumberFormat="1" applyFill="1" applyBorder="1" applyAlignment="1" applyProtection="1">
      <alignment horizontal="center"/>
    </xf>
    <xf numFmtId="0" fontId="0" fillId="18" borderId="1" xfId="0" applyFill="1" applyBorder="1" applyProtection="1"/>
    <xf numFmtId="1" fontId="0" fillId="16" borderId="1" xfId="1" applyNumberFormat="1" applyFont="1" applyFill="1" applyBorder="1" applyAlignment="1" applyProtection="1">
      <alignment horizontal="center"/>
    </xf>
    <xf numFmtId="2" fontId="0" fillId="6" borderId="1" xfId="0" quotePrefix="1" applyNumberFormat="1" applyFill="1" applyBorder="1" applyAlignment="1" applyProtection="1">
      <alignment horizontal="center"/>
    </xf>
    <xf numFmtId="2" fontId="0" fillId="13" borderId="1" xfId="0" applyNumberFormat="1" applyFill="1" applyBorder="1" applyAlignment="1" applyProtection="1">
      <alignment horizontal="center"/>
    </xf>
    <xf numFmtId="164" fontId="0" fillId="13" borderId="1" xfId="0" applyNumberFormat="1" applyFill="1" applyBorder="1" applyAlignment="1" applyProtection="1">
      <alignment horizontal="center" vertical="center"/>
    </xf>
    <xf numFmtId="2" fontId="0" fillId="0" borderId="0" xfId="0" applyNumberFormat="1" applyAlignment="1" applyProtection="1">
      <alignment horizontal="center"/>
    </xf>
    <xf numFmtId="164" fontId="0" fillId="8" borderId="1" xfId="0" applyNumberFormat="1" applyFill="1" applyBorder="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right"/>
    </xf>
    <xf numFmtId="2" fontId="0" fillId="8" borderId="4" xfId="0" applyNumberFormat="1" applyFill="1" applyBorder="1" applyAlignment="1" applyProtection="1">
      <alignment horizontal="center"/>
    </xf>
    <xf numFmtId="2" fontId="0" fillId="8" borderId="1" xfId="0" applyNumberFormat="1" applyFill="1" applyBorder="1" applyAlignment="1" applyProtection="1">
      <alignment horizontal="center"/>
    </xf>
    <xf numFmtId="9" fontId="0" fillId="0" borderId="0" xfId="1" applyFont="1" applyProtection="1"/>
    <xf numFmtId="2" fontId="0" fillId="7" borderId="1" xfId="0" applyNumberFormat="1" applyFill="1" applyBorder="1" applyAlignment="1" applyProtection="1">
      <alignment horizontal="center" vertical="center"/>
    </xf>
    <xf numFmtId="9" fontId="0" fillId="7" borderId="1" xfId="1" applyFont="1" applyFill="1" applyBorder="1" applyAlignment="1" applyProtection="1">
      <alignment horizontal="center" vertical="center"/>
    </xf>
    <xf numFmtId="0" fontId="2" fillId="10" borderId="1" xfId="0" applyFont="1" applyFill="1" applyBorder="1" applyAlignment="1">
      <alignment vertical="center"/>
    </xf>
    <xf numFmtId="0" fontId="0" fillId="16" borderId="2" xfId="0" applyFill="1" applyBorder="1"/>
    <xf numFmtId="0" fontId="2" fillId="11" borderId="1" xfId="0" applyFont="1" applyFill="1" applyBorder="1" applyAlignment="1" applyProtection="1">
      <alignment horizontal="center" vertical="center" wrapText="1"/>
    </xf>
    <xf numFmtId="0" fontId="0" fillId="0" borderId="5" xfId="0" applyFont="1" applyFill="1" applyBorder="1" applyAlignment="1" applyProtection="1">
      <alignment vertical="center"/>
    </xf>
    <xf numFmtId="0" fontId="9" fillId="0" borderId="0" xfId="0" applyFont="1" applyFill="1" applyBorder="1" applyAlignment="1" applyProtection="1">
      <alignment horizontal="right"/>
    </xf>
    <xf numFmtId="0" fontId="9" fillId="0" borderId="0" xfId="0" applyFont="1" applyProtection="1"/>
    <xf numFmtId="0" fontId="0" fillId="7" borderId="0" xfId="0" applyFill="1" applyBorder="1" applyProtection="1"/>
    <xf numFmtId="0" fontId="0" fillId="6" borderId="0" xfId="0" applyFill="1" applyBorder="1" applyAlignment="1" applyProtection="1">
      <alignment horizontal="center"/>
    </xf>
    <xf numFmtId="0" fontId="3" fillId="11" borderId="0" xfId="0" applyFont="1" applyFill="1" applyBorder="1" applyProtection="1"/>
    <xf numFmtId="0" fontId="0" fillId="4" borderId="1" xfId="0" applyFill="1" applyBorder="1" applyProtection="1"/>
    <xf numFmtId="0" fontId="0" fillId="9" borderId="6" xfId="0" quotePrefix="1" applyFill="1" applyBorder="1" applyAlignment="1" applyProtection="1">
      <alignment horizontal="center" wrapText="1"/>
    </xf>
    <xf numFmtId="0" fontId="2" fillId="10" borderId="1" xfId="0" applyFont="1" applyFill="1" applyBorder="1" applyAlignment="1" applyProtection="1">
      <alignment horizontal="center" vertical="center" wrapText="1"/>
    </xf>
    <xf numFmtId="2" fontId="0" fillId="13" borderId="1" xfId="0" applyNumberFormat="1" applyFill="1" applyBorder="1" applyAlignment="1" applyProtection="1">
      <alignment horizontal="center" vertical="center"/>
    </xf>
    <xf numFmtId="1" fontId="0" fillId="13" borderId="1" xfId="0" applyNumberFormat="1" applyFill="1" applyBorder="1" applyAlignment="1" applyProtection="1">
      <alignment horizontal="center" vertical="center"/>
    </xf>
    <xf numFmtId="0" fontId="9" fillId="4" borderId="0" xfId="0" applyFont="1" applyFill="1" applyProtection="1"/>
    <xf numFmtId="2" fontId="0" fillId="6" borderId="1" xfId="0" quotePrefix="1" applyNumberFormat="1" applyFill="1" applyBorder="1" applyAlignment="1">
      <alignment horizontal="center"/>
    </xf>
    <xf numFmtId="2" fontId="0" fillId="13" borderId="1" xfId="0" applyNumberFormat="1" applyFill="1" applyBorder="1" applyAlignment="1">
      <alignment horizontal="center"/>
    </xf>
    <xf numFmtId="0" fontId="0" fillId="7" borderId="1" xfId="0" applyFill="1" applyBorder="1" applyAlignment="1">
      <alignment horizontal="center"/>
    </xf>
    <xf numFmtId="0" fontId="0" fillId="4" borderId="1" xfId="0" applyFill="1" applyBorder="1" applyAlignment="1">
      <alignment horizontal="center"/>
    </xf>
    <xf numFmtId="0" fontId="0" fillId="4" borderId="2" xfId="0" applyFill="1" applyBorder="1"/>
    <xf numFmtId="0" fontId="0" fillId="16" borderId="1" xfId="0" applyFill="1" applyBorder="1" applyAlignment="1">
      <alignment horizontal="center"/>
    </xf>
    <xf numFmtId="1" fontId="0" fillId="8" borderId="1" xfId="0" applyNumberFormat="1" applyFill="1" applyBorder="1" applyAlignment="1" applyProtection="1">
      <alignment horizontal="center"/>
    </xf>
    <xf numFmtId="2" fontId="0" fillId="19" borderId="1" xfId="0" applyNumberFormat="1" applyFill="1" applyBorder="1" applyAlignment="1" applyProtection="1">
      <alignment horizontal="center"/>
    </xf>
    <xf numFmtId="0" fontId="5" fillId="11" borderId="2" xfId="0" applyFont="1" applyFill="1" applyBorder="1" applyAlignment="1" applyProtection="1">
      <alignment horizontal="center"/>
    </xf>
    <xf numFmtId="0" fontId="5" fillId="11" borderId="3" xfId="0" applyFont="1" applyFill="1" applyBorder="1" applyAlignment="1" applyProtection="1">
      <alignment horizontal="center"/>
    </xf>
    <xf numFmtId="0" fontId="4" fillId="4"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5" fillId="11" borderId="1" xfId="0" applyFont="1" applyFill="1" applyBorder="1" applyAlignment="1" applyProtection="1">
      <alignment horizontal="center" vertical="center"/>
    </xf>
    <xf numFmtId="0" fontId="3" fillId="2" borderId="0" xfId="0" applyFont="1" applyFill="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7" fillId="4" borderId="0" xfId="0" applyFont="1" applyFill="1" applyAlignment="1" applyProtection="1">
      <alignment horizontal="center" vertical="center"/>
    </xf>
    <xf numFmtId="0" fontId="8" fillId="4" borderId="7"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3" fillId="11" borderId="3" xfId="0" applyFont="1" applyFill="1" applyBorder="1" applyAlignment="1" applyProtection="1">
      <alignment horizontal="center" vertical="center"/>
    </xf>
    <xf numFmtId="0" fontId="10" fillId="11" borderId="1" xfId="0" applyFont="1" applyFill="1" applyBorder="1" applyAlignment="1" applyProtection="1">
      <alignment horizontal="center" vertical="center"/>
    </xf>
    <xf numFmtId="0" fontId="2" fillId="17" borderId="2" xfId="0" applyFont="1" applyFill="1" applyBorder="1" applyAlignment="1" applyProtection="1">
      <alignment horizontal="center" vertical="center"/>
    </xf>
    <xf numFmtId="0" fontId="2" fillId="17" borderId="3" xfId="0" applyFont="1" applyFill="1" applyBorder="1" applyAlignment="1" applyProtection="1">
      <alignment horizontal="center" vertical="center"/>
    </xf>
    <xf numFmtId="0" fontId="2" fillId="11" borderId="1" xfId="0" applyFont="1" applyFill="1" applyBorder="1" applyAlignment="1" applyProtection="1">
      <alignment horizontal="center" vertical="center" wrapText="1"/>
    </xf>
    <xf numFmtId="0" fontId="2" fillId="17" borderId="1" xfId="0" applyFont="1" applyFill="1" applyBorder="1" applyAlignment="1">
      <alignment horizontal="center" vertical="center"/>
    </xf>
    <xf numFmtId="0" fontId="2" fillId="0" borderId="1" xfId="0" applyFont="1" applyBorder="1" applyProtection="1"/>
    <xf numFmtId="0" fontId="0" fillId="10" borderId="1" xfId="0" applyFill="1" applyBorder="1" applyAlignment="1" applyProtection="1">
      <alignment horizontal="left"/>
    </xf>
    <xf numFmtId="1" fontId="0" fillId="10" borderId="1" xfId="0" applyNumberFormat="1" applyFill="1" applyBorder="1" applyAlignment="1" applyProtection="1">
      <alignment horizontal="center"/>
    </xf>
    <xf numFmtId="0" fontId="2" fillId="0" borderId="4" xfId="0" applyFont="1" applyBorder="1" applyProtection="1"/>
    <xf numFmtId="0" fontId="0" fillId="0" borderId="4" xfId="0" applyBorder="1" applyAlignment="1" applyProtection="1">
      <alignment horizontal="center"/>
    </xf>
  </cellXfs>
  <cellStyles count="2">
    <cellStyle name="Normal" xfId="0" builtinId="0"/>
    <cellStyle name="Percent" xfId="1" builtinId="5"/>
  </cellStyles>
  <dxfs count="3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rgb="FF00B050"/>
        </patternFill>
      </fill>
    </dxf>
    <dxf>
      <fill>
        <patternFill>
          <bgColor theme="9" tint="0.59996337778862885"/>
        </patternFill>
      </fill>
    </dxf>
    <dxf>
      <fill>
        <patternFill>
          <bgColor rgb="FFC00000"/>
        </patternFill>
      </fill>
    </dxf>
    <dxf>
      <fill>
        <patternFill>
          <bgColor rgb="FF00B050"/>
        </patternFill>
      </fill>
    </dxf>
    <dxf>
      <fill>
        <patternFill>
          <bgColor theme="9" tint="0.59996337778862885"/>
        </patternFill>
      </fill>
    </dxf>
    <dxf>
      <fill>
        <patternFill>
          <bgColor rgb="FFC0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0000"/>
        </patternFill>
      </fill>
    </dxf>
    <dxf>
      <fill>
        <patternFill>
          <bgColor theme="9" tint="0.59996337778862885"/>
        </patternFill>
      </fill>
    </dxf>
    <dxf>
      <fill>
        <patternFill>
          <bgColor rgb="FFC00000"/>
        </patternFill>
      </fill>
    </dxf>
    <dxf>
      <font>
        <color rgb="FF9C0006"/>
      </font>
      <fill>
        <patternFill>
          <bgColor rgb="FFFFC7CE"/>
        </patternFill>
      </fill>
    </dxf>
    <dxf>
      <fill>
        <patternFill>
          <bgColor rgb="FF00B050"/>
        </patternFill>
      </fill>
    </dxf>
    <dxf>
      <fill>
        <patternFill>
          <bgColor rgb="FFFF0000"/>
        </patternFill>
      </fill>
    </dxf>
    <dxf>
      <fill>
        <patternFill>
          <bgColor theme="9" tint="0.59996337778862885"/>
        </patternFill>
      </fill>
    </dxf>
    <dxf>
      <fill>
        <patternFill>
          <bgColor rgb="FFC00000"/>
        </patternFill>
      </fill>
    </dxf>
    <dxf>
      <font>
        <color rgb="FF9C0006"/>
      </font>
      <fill>
        <patternFill>
          <bgColor rgb="FFFFC7CE"/>
        </patternFill>
      </fill>
    </dxf>
    <dxf>
      <fill>
        <patternFill>
          <bgColor theme="9" tint="0.59996337778862885"/>
        </patternFill>
      </fill>
    </dxf>
    <dxf>
      <fill>
        <patternFill>
          <bgColor rgb="FFC00000"/>
        </patternFill>
      </fill>
    </dxf>
    <dxf>
      <fill>
        <patternFill>
          <bgColor theme="9" tint="0.59996337778862885"/>
        </patternFill>
      </fill>
    </dxf>
    <dxf>
      <fill>
        <patternFill>
          <bgColor rgb="FFC0000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rgb="FF00B05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theme="9" tint="0.59996337778862885"/>
        </patternFill>
      </fill>
    </dxf>
    <dxf>
      <fill>
        <patternFill>
          <bgColor rgb="FFC0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rgb="FFC00000"/>
        </patternFill>
      </fill>
    </dxf>
    <dxf>
      <fill>
        <patternFill>
          <bgColor rgb="FFFF0000"/>
        </patternFill>
      </fill>
    </dxf>
  </dxfs>
  <tableStyles count="0" defaultTableStyle="TableStyleMedium2" defaultPivotStyle="PivotStyleLight16"/>
  <colors>
    <mruColors>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ILHA%20ESTUDO_sem%20t&#233;cn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ÉRIOS"/>
      <sheetName val="DISCIPLINAS"/>
      <sheetName val="CH DOCENTE"/>
      <sheetName val="ENTRIES"/>
    </sheetNames>
    <sheetDataSet>
      <sheetData sheetId="0">
        <row r="17">
          <cell r="G17">
            <v>16</v>
          </cell>
        </row>
        <row r="18">
          <cell r="G18">
            <v>8</v>
          </cell>
        </row>
      </sheetData>
      <sheetData sheetId="1">
        <row r="48">
          <cell r="C48" t="str">
            <v>Dentística</v>
          </cell>
          <cell r="E48">
            <v>6</v>
          </cell>
          <cell r="H48" t="str">
            <v>Endodontia</v>
          </cell>
          <cell r="J48">
            <v>16</v>
          </cell>
          <cell r="M48" t="str">
            <v>Patologia</v>
          </cell>
          <cell r="O48">
            <v>8</v>
          </cell>
          <cell r="R48" t="str">
            <v>Saúde Coletiva</v>
          </cell>
          <cell r="T48">
            <v>6</v>
          </cell>
          <cell r="W48"/>
          <cell r="Y48">
            <v>0</v>
          </cell>
        </row>
        <row r="49">
          <cell r="C49" t="str">
            <v>Técnicos</v>
          </cell>
          <cell r="E49">
            <v>6</v>
          </cell>
          <cell r="H49" t="str">
            <v>Endodontia</v>
          </cell>
          <cell r="J49">
            <v>16</v>
          </cell>
          <cell r="M49" t="str">
            <v>Patologia</v>
          </cell>
          <cell r="O49">
            <v>8</v>
          </cell>
          <cell r="R49" t="str">
            <v>Saúde Coletiva</v>
          </cell>
          <cell r="T49">
            <v>6</v>
          </cell>
          <cell r="W49"/>
          <cell r="Y49">
            <v>0</v>
          </cell>
        </row>
        <row r="50">
          <cell r="C50" t="str">
            <v>Técnicos</v>
          </cell>
          <cell r="E50">
            <v>6</v>
          </cell>
          <cell r="H50" t="str">
            <v>Endodontia</v>
          </cell>
          <cell r="J50">
            <v>16</v>
          </cell>
          <cell r="M50" t="str">
            <v>Cirurgia</v>
          </cell>
          <cell r="O50">
            <v>8</v>
          </cell>
          <cell r="R50" t="str">
            <v>Saúde Coletiva</v>
          </cell>
          <cell r="T50">
            <v>6</v>
          </cell>
          <cell r="W50"/>
          <cell r="Y50">
            <v>0</v>
          </cell>
        </row>
        <row r="51">
          <cell r="C51"/>
          <cell r="E51">
            <v>0</v>
          </cell>
          <cell r="H51"/>
          <cell r="J51">
            <v>0</v>
          </cell>
          <cell r="M51"/>
          <cell r="O51">
            <v>0</v>
          </cell>
          <cell r="R51" t="str">
            <v>Saúde Coletiva</v>
          </cell>
          <cell r="T51">
            <v>6</v>
          </cell>
          <cell r="W51"/>
          <cell r="Y51">
            <v>0</v>
          </cell>
        </row>
        <row r="52">
          <cell r="C52"/>
          <cell r="E52">
            <v>0</v>
          </cell>
          <cell r="H52"/>
          <cell r="J52">
            <v>0</v>
          </cell>
          <cell r="M52"/>
          <cell r="O52">
            <v>0</v>
          </cell>
          <cell r="R52" t="str">
            <v>Saúde Coletiva</v>
          </cell>
          <cell r="T52">
            <v>6</v>
          </cell>
          <cell r="W52"/>
          <cell r="Y52">
            <v>0</v>
          </cell>
        </row>
        <row r="53">
          <cell r="C53"/>
          <cell r="E53">
            <v>0</v>
          </cell>
          <cell r="H53"/>
          <cell r="J53">
            <v>0</v>
          </cell>
          <cell r="M53"/>
          <cell r="O53">
            <v>0</v>
          </cell>
          <cell r="R53"/>
          <cell r="T53">
            <v>0</v>
          </cell>
          <cell r="W53"/>
          <cell r="Y53">
            <v>0</v>
          </cell>
        </row>
        <row r="54">
          <cell r="C54"/>
          <cell r="E54">
            <v>0</v>
          </cell>
          <cell r="H54"/>
          <cell r="J54">
            <v>0</v>
          </cell>
          <cell r="M54"/>
          <cell r="O54">
            <v>0</v>
          </cell>
          <cell r="R54"/>
          <cell r="T54">
            <v>0</v>
          </cell>
          <cell r="W54"/>
          <cell r="Y54">
            <v>0</v>
          </cell>
        </row>
        <row r="55">
          <cell r="C55"/>
          <cell r="E55">
            <v>0</v>
          </cell>
          <cell r="H55"/>
          <cell r="J55">
            <v>0</v>
          </cell>
          <cell r="M55"/>
          <cell r="O55">
            <v>0</v>
          </cell>
          <cell r="R55"/>
          <cell r="T55">
            <v>0</v>
          </cell>
          <cell r="W55"/>
          <cell r="Y55">
            <v>0</v>
          </cell>
        </row>
        <row r="56">
          <cell r="C56" t="str">
            <v>Turnos docentes alocados</v>
          </cell>
          <cell r="E56"/>
          <cell r="H56" t="str">
            <v>Turnos docentes alocados</v>
          </cell>
          <cell r="J56"/>
          <cell r="M56" t="str">
            <v>Turnos docentes alocados</v>
          </cell>
          <cell r="O56"/>
          <cell r="R56" t="str">
            <v>Turnos docentes alocados</v>
          </cell>
          <cell r="T56"/>
          <cell r="W56" t="str">
            <v>Turnos docentes alocados</v>
          </cell>
          <cell r="Y56"/>
        </row>
        <row r="57">
          <cell r="C57" t="str">
            <v>Alocação em clínicas</v>
          </cell>
          <cell r="H57" t="str">
            <v>Alocação em clínicas</v>
          </cell>
          <cell r="J57"/>
          <cell r="M57" t="str">
            <v>Alocação em clínicas</v>
          </cell>
          <cell r="O57"/>
          <cell r="R57" t="str">
            <v>Alocação em clínicas</v>
          </cell>
          <cell r="T57"/>
          <cell r="W57" t="str">
            <v>Alocação em clínicas</v>
          </cell>
          <cell r="Y57"/>
        </row>
        <row r="58">
          <cell r="C58" t="str">
            <v>Ofertada?</v>
          </cell>
          <cell r="E58" t="str">
            <v>◄ EDITÁVEL</v>
          </cell>
          <cell r="H58" t="str">
            <v>Ofertada?</v>
          </cell>
          <cell r="J58" t="str">
            <v>◄ EDITÁVEL</v>
          </cell>
          <cell r="M58" t="str">
            <v>Ofertada?</v>
          </cell>
          <cell r="O58" t="str">
            <v>◄ EDITÁVEL</v>
          </cell>
          <cell r="R58" t="str">
            <v>Ofertada?</v>
          </cell>
          <cell r="T58" t="str">
            <v>◄ EDITÁVEL</v>
          </cell>
          <cell r="W58" t="str">
            <v>Ofertada?</v>
          </cell>
          <cell r="Y58" t="str">
            <v>◄ EDITÁVEL</v>
          </cell>
        </row>
        <row r="59">
          <cell r="E59"/>
        </row>
        <row r="60">
          <cell r="E60"/>
        </row>
        <row r="61">
          <cell r="E61"/>
        </row>
        <row r="64">
          <cell r="O64"/>
        </row>
        <row r="65">
          <cell r="C65" t="str">
            <v>Traumato</v>
          </cell>
          <cell r="E65"/>
          <cell r="H65" t="str">
            <v>ECI</v>
          </cell>
          <cell r="J65"/>
          <cell r="M65" t="str">
            <v>Intramuros 1</v>
          </cell>
          <cell r="O65"/>
          <cell r="R65" t="str">
            <v>UPD 3</v>
          </cell>
          <cell r="T65"/>
          <cell r="W65" t="str">
            <v>ECO 2</v>
          </cell>
          <cell r="Y65"/>
        </row>
        <row r="66">
          <cell r="C66"/>
          <cell r="E66"/>
          <cell r="H66"/>
          <cell r="J66"/>
          <cell r="M66"/>
          <cell r="O66"/>
          <cell r="R66"/>
          <cell r="T66"/>
          <cell r="W66"/>
          <cell r="Y66"/>
        </row>
        <row r="67">
          <cell r="C67" t="str">
            <v>Semestre</v>
          </cell>
          <cell r="E67"/>
          <cell r="H67" t="str">
            <v>Semestre</v>
          </cell>
          <cell r="J67"/>
          <cell r="M67" t="str">
            <v>Semestre</v>
          </cell>
          <cell r="O67"/>
          <cell r="R67" t="str">
            <v>Semestre</v>
          </cell>
          <cell r="T67" t="str">
            <v>◄ EDITÁVEL</v>
          </cell>
          <cell r="W67" t="str">
            <v>Semestre</v>
          </cell>
          <cell r="Y67" t="str">
            <v>◄ EDITÁVEL</v>
          </cell>
        </row>
        <row r="68">
          <cell r="C68" t="str">
            <v>Matriculados</v>
          </cell>
          <cell r="E68"/>
          <cell r="H68" t="str">
            <v>Matriculados</v>
          </cell>
          <cell r="J68"/>
          <cell r="M68" t="str">
            <v>Matriculados</v>
          </cell>
          <cell r="O68"/>
          <cell r="R68" t="str">
            <v>Matriculados</v>
          </cell>
          <cell r="T68" t="str">
            <v>◄ EDITÁVEL</v>
          </cell>
          <cell r="W68" t="str">
            <v>Matriculados</v>
          </cell>
          <cell r="Y68" t="str">
            <v>◄ EDITÁVEL</v>
          </cell>
        </row>
        <row r="69">
          <cell r="C69" t="str">
            <v>Dupla, trio ou Individual</v>
          </cell>
          <cell r="E69"/>
          <cell r="H69" t="str">
            <v>Dupla, trio ou Individual</v>
          </cell>
          <cell r="J69"/>
          <cell r="M69" t="str">
            <v>Dupla, trio ou Individual</v>
          </cell>
          <cell r="O69"/>
          <cell r="R69" t="str">
            <v>Dupla, trio ou Individual</v>
          </cell>
          <cell r="T69" t="str">
            <v>◄ EDITÁVEL</v>
          </cell>
          <cell r="W69" t="str">
            <v>Dupla, trio ou Individual</v>
          </cell>
          <cell r="Y69" t="str">
            <v>◄ EDITÁVEL</v>
          </cell>
        </row>
        <row r="70">
          <cell r="C70" t="str">
            <v>FÓRMULA NÃO MEXER</v>
          </cell>
          <cell r="H70" t="str">
            <v>FÓRMULA NÃO MEXER</v>
          </cell>
          <cell r="J70"/>
          <cell r="M70" t="str">
            <v>FÓRMULA NÃO MEXER</v>
          </cell>
          <cell r="O70"/>
          <cell r="R70" t="str">
            <v>FÓRMULA NÃO MEXER</v>
          </cell>
          <cell r="T70"/>
          <cell r="W70" t="str">
            <v>FÓRMULA NÃO MEXER</v>
          </cell>
          <cell r="Y70"/>
        </row>
        <row r="71">
          <cell r="C71" t="str">
            <v>Clínica utilizada</v>
          </cell>
          <cell r="E71"/>
          <cell r="H71" t="str">
            <v>Clínica utilizada</v>
          </cell>
          <cell r="J71"/>
          <cell r="M71" t="str">
            <v>Clínica utilizada</v>
          </cell>
          <cell r="O71"/>
          <cell r="R71" t="str">
            <v>Clínica utilizada</v>
          </cell>
          <cell r="T71" t="str">
            <v>◄ EDITÁVEL</v>
          </cell>
          <cell r="W71" t="str">
            <v>Clínica utilizada</v>
          </cell>
          <cell r="Y71" t="str">
            <v>◄ EDITÁVEL</v>
          </cell>
        </row>
        <row r="72">
          <cell r="C72" t="str">
            <v>FÓRMULA NÃO MEXER</v>
          </cell>
          <cell r="H72" t="str">
            <v>FÓRMULA NÃO MEXER</v>
          </cell>
          <cell r="J72"/>
          <cell r="M72" t="str">
            <v>FÓRMULA NÃO MEXER</v>
          </cell>
          <cell r="O72"/>
          <cell r="R72" t="str">
            <v>FÓRMULA NÃO MEXER</v>
          </cell>
          <cell r="T72"/>
          <cell r="W72" t="str">
            <v>FÓRMULA NÃO MEXER</v>
          </cell>
          <cell r="Y72"/>
        </row>
        <row r="73">
          <cell r="C73" t="str">
            <v>Consultórios necessários total</v>
          </cell>
          <cell r="H73" t="str">
            <v>Consultórios necessários total</v>
          </cell>
          <cell r="J73"/>
          <cell r="M73" t="str">
            <v>Consultórios necessários total</v>
          </cell>
          <cell r="O73"/>
          <cell r="R73" t="str">
            <v>Consultórios necessários total</v>
          </cell>
          <cell r="T73"/>
          <cell r="W73" t="str">
            <v>Consultórios necessários total</v>
          </cell>
          <cell r="Y73"/>
        </row>
        <row r="74">
          <cell r="C74" t="str">
            <v>Nº de M's necessárias</v>
          </cell>
          <cell r="H74" t="str">
            <v>Nº de M's necessárias</v>
          </cell>
          <cell r="J74"/>
          <cell r="M74" t="str">
            <v>Nº de M's necessárias</v>
          </cell>
          <cell r="O74"/>
          <cell r="R74" t="str">
            <v>Nº de M's necessárias</v>
          </cell>
          <cell r="T74"/>
          <cell r="W74" t="str">
            <v>Nº de M's necessárias</v>
          </cell>
          <cell r="Y74"/>
        </row>
        <row r="75">
          <cell r="C75" t="str">
            <v>M's necessárias ARREDONDADO</v>
          </cell>
          <cell r="H75" t="str">
            <v>M's necessárias ARREDONDADO</v>
          </cell>
          <cell r="J75"/>
          <cell r="M75" t="str">
            <v>M's necessárias ARREDONDADO</v>
          </cell>
          <cell r="O75"/>
          <cell r="R75" t="str">
            <v>M's necessárias ARREDONDADO</v>
          </cell>
          <cell r="T75"/>
          <cell r="W75" t="str">
            <v>M's necessárias ARREDONDADO</v>
          </cell>
          <cell r="Y75"/>
        </row>
        <row r="76">
          <cell r="C76" t="str">
            <v>Consultórios por M</v>
          </cell>
          <cell r="H76" t="str">
            <v>Consultórios por M</v>
          </cell>
          <cell r="J76"/>
          <cell r="M76" t="str">
            <v>Consultórios por M</v>
          </cell>
          <cell r="O76"/>
          <cell r="R76" t="str">
            <v>Consultórios por M</v>
          </cell>
          <cell r="T76"/>
          <cell r="W76" t="str">
            <v>Consultórios por M</v>
          </cell>
          <cell r="Y76"/>
        </row>
        <row r="77">
          <cell r="C77" t="str">
            <v>Consultórios por M ARREDONDADO</v>
          </cell>
          <cell r="H77" t="str">
            <v>Consultórios por M ARREDONDADO</v>
          </cell>
          <cell r="J77"/>
          <cell r="M77" t="str">
            <v>Consultórios por M ARREDONDADO</v>
          </cell>
          <cell r="O77"/>
          <cell r="R77" t="str">
            <v>Consultórios por M ARREDONDADO</v>
          </cell>
          <cell r="T77"/>
          <cell r="W77" t="str">
            <v>Consultórios por M ARREDONDADO</v>
          </cell>
          <cell r="Y77"/>
        </row>
        <row r="78">
          <cell r="C78" t="str">
            <v>Percentual de uso da clínica/M</v>
          </cell>
          <cell r="H78" t="str">
            <v>Percentual de uso da clínica/M</v>
          </cell>
          <cell r="J78"/>
          <cell r="M78" t="str">
            <v>Percentual de uso da clínica/M</v>
          </cell>
          <cell r="O78"/>
          <cell r="R78" t="str">
            <v>Percentual de uso da clínica/M</v>
          </cell>
          <cell r="T78"/>
          <cell r="W78" t="str">
            <v>Percentual de uso da clínica/M</v>
          </cell>
          <cell r="Y78"/>
        </row>
        <row r="79">
          <cell r="C79"/>
          <cell r="J79"/>
          <cell r="T79"/>
          <cell r="Y79"/>
        </row>
        <row r="80">
          <cell r="C80" t="str">
            <v>CH Teórica semanal</v>
          </cell>
          <cell r="H80" t="str">
            <v>CH Teórica semanal</v>
          </cell>
          <cell r="J80"/>
          <cell r="M80" t="str">
            <v>CH Teórica semanal</v>
          </cell>
          <cell r="O80"/>
          <cell r="R80" t="str">
            <v>CH Teórica semanal</v>
          </cell>
          <cell r="W80" t="str">
            <v>CH Teórica semanal</v>
          </cell>
        </row>
        <row r="81">
          <cell r="C81" t="str">
            <v>Núcleo de espcialidade 1</v>
          </cell>
          <cell r="H81" t="str">
            <v>Núcleo de espcialidade 1</v>
          </cell>
          <cell r="J81"/>
          <cell r="M81" t="str">
            <v>Núcleo de espcialidade 1</v>
          </cell>
          <cell r="R81" t="str">
            <v>Núcleo de espcialidade 1</v>
          </cell>
          <cell r="W81" t="str">
            <v>Núcleo de espcialidade 1</v>
          </cell>
        </row>
        <row r="82">
          <cell r="C82" t="str">
            <v>FÓRMULA NÃO MEXER</v>
          </cell>
          <cell r="H82" t="str">
            <v>FÓRMULA NÃO MEXER</v>
          </cell>
          <cell r="J82"/>
          <cell r="M82" t="str">
            <v>FÓRMULA NÃO MEXER</v>
          </cell>
          <cell r="R82" t="str">
            <v>FÓRMULA NÃO MEXER</v>
          </cell>
          <cell r="W82" t="str">
            <v>FÓRMULA NÃO MEXER</v>
          </cell>
        </row>
        <row r="83">
          <cell r="C83" t="str">
            <v>Núcleo de espcialidade 2</v>
          </cell>
          <cell r="H83" t="str">
            <v>Núcleo de espcialidade 2</v>
          </cell>
          <cell r="J83"/>
          <cell r="M83" t="str">
            <v>Núcleo de espcialidade 2</v>
          </cell>
          <cell r="R83" t="str">
            <v>Núcleo de espcialidade 2</v>
          </cell>
          <cell r="W83" t="str">
            <v>Núcleo de espcialidade 2</v>
          </cell>
        </row>
        <row r="84">
          <cell r="C84" t="str">
            <v>FÓRMULA NÃO MEXER</v>
          </cell>
          <cell r="H84" t="str">
            <v>FÓRMULA NÃO MEXER</v>
          </cell>
          <cell r="J84"/>
          <cell r="M84" t="str">
            <v>FÓRMULA NÃO MEXER</v>
          </cell>
          <cell r="R84" t="str">
            <v>FÓRMULA NÃO MEXER</v>
          </cell>
          <cell r="W84" t="str">
            <v>FÓRMULA NÃO MEXER</v>
          </cell>
        </row>
        <row r="85">
          <cell r="C85" t="str">
            <v>Núcleo de espcialidade 3</v>
          </cell>
          <cell r="H85" t="str">
            <v>Núcleo de espcialidade 3</v>
          </cell>
          <cell r="J85"/>
          <cell r="M85" t="str">
            <v>Núcleo de espcialidade 3</v>
          </cell>
          <cell r="R85" t="str">
            <v>Núcleo de espcialidade 3</v>
          </cell>
          <cell r="W85" t="str">
            <v>Núcleo de espcialidade 3</v>
          </cell>
        </row>
        <row r="86">
          <cell r="C86" t="str">
            <v>FÓRMULA NÃO MEXER</v>
          </cell>
          <cell r="H86" t="str">
            <v>FÓRMULA NÃO MEXER</v>
          </cell>
          <cell r="J86"/>
          <cell r="M86" t="str">
            <v>FÓRMULA NÃO MEXER</v>
          </cell>
          <cell r="R86" t="str">
            <v>FÓRMULA NÃO MEXER</v>
          </cell>
          <cell r="W86" t="str">
            <v>FÓRMULA NÃO MEXER</v>
          </cell>
        </row>
        <row r="87">
          <cell r="C87" t="str">
            <v>Total docentes todos núcleos</v>
          </cell>
          <cell r="H87" t="str">
            <v>Total docentes todos núcleos</v>
          </cell>
          <cell r="J87"/>
          <cell r="M87" t="str">
            <v>Total docentes todos núcleos</v>
          </cell>
          <cell r="R87" t="str">
            <v>Total docentes todos núcleos</v>
          </cell>
          <cell r="W87" t="str">
            <v>Total docentes todos núcleos</v>
          </cell>
        </row>
        <row r="88">
          <cell r="C88" t="str">
            <v>Média de CH teórica/docente do núcleo</v>
          </cell>
          <cell r="H88" t="str">
            <v>Média de CH teórica/docente do núcleo</v>
          </cell>
          <cell r="M88" t="str">
            <v>Média de CH teórica/docente do núcleo</v>
          </cell>
          <cell r="R88" t="str">
            <v>Média de CH teórica/docente do núcleo</v>
          </cell>
          <cell r="W88" t="str">
            <v>Média de CH teórica/docente do núcleo</v>
          </cell>
        </row>
        <row r="89">
          <cell r="C89"/>
          <cell r="H89"/>
          <cell r="J89"/>
        </row>
        <row r="90">
          <cell r="C90" t="str">
            <v>CH semanal (de prática)/aluno</v>
          </cell>
          <cell r="E90"/>
          <cell r="H90" t="str">
            <v>CH semanal (de prática)/aluno</v>
          </cell>
          <cell r="J90"/>
          <cell r="M90" t="str">
            <v>CH semanal (de prática)/aluno</v>
          </cell>
          <cell r="O90" t="str">
            <v>◄ EDITÁVEL</v>
          </cell>
          <cell r="R90" t="str">
            <v>CH semanal (de prática)/aluno</v>
          </cell>
          <cell r="T90" t="str">
            <v>◄ EDITÁVEL</v>
          </cell>
          <cell r="W90" t="str">
            <v>CH semanal (de prática)/aluno</v>
          </cell>
          <cell r="Y90" t="str">
            <v>◄ EDITÁVEL</v>
          </cell>
        </row>
        <row r="91">
          <cell r="C91" t="str">
            <v>Clínicas de "X" horas</v>
          </cell>
          <cell r="E91"/>
          <cell r="H91" t="str">
            <v>Clínicas de "X" horas</v>
          </cell>
          <cell r="J91"/>
          <cell r="M91" t="str">
            <v>Clínicas de "X" horas</v>
          </cell>
          <cell r="O91" t="str">
            <v>◄ EDITÁVEL</v>
          </cell>
          <cell r="R91" t="str">
            <v>Clínicas de "X" horas</v>
          </cell>
          <cell r="T91" t="str">
            <v>◄ EDITÁVEL</v>
          </cell>
          <cell r="W91" t="str">
            <v>Clínicas de "X" horas</v>
          </cell>
          <cell r="Y91" t="str">
            <v>◄ EDITÁVEL</v>
          </cell>
        </row>
        <row r="92">
          <cell r="C92" t="str">
            <v>Turnos de uso/espaços clínicos por M</v>
          </cell>
          <cell r="E92"/>
          <cell r="H92" t="str">
            <v>Turnos de uso/espaços clínicos por M</v>
          </cell>
          <cell r="J92"/>
          <cell r="M92" t="str">
            <v>Turnos de uso/espaços clínicos por M</v>
          </cell>
          <cell r="O92"/>
          <cell r="R92" t="str">
            <v>Turnos de uso/espaços clínicos por M</v>
          </cell>
          <cell r="T92"/>
          <cell r="W92" t="str">
            <v>Turnos de uso/espaços clínicos por M</v>
          </cell>
          <cell r="Y92"/>
        </row>
        <row r="93">
          <cell r="C93" t="str">
            <v>Turnos de uso/espaços clínicos TOTAL</v>
          </cell>
          <cell r="E93"/>
          <cell r="H93" t="str">
            <v>Turnos de uso/espaços clínicos TOTAL</v>
          </cell>
          <cell r="J93"/>
          <cell r="M93" t="str">
            <v>Turnos de uso/espaços clínicos TOTAL</v>
          </cell>
          <cell r="O93"/>
          <cell r="R93" t="str">
            <v>Turnos de uso/espaços clínicos TOTAL</v>
          </cell>
          <cell r="T93"/>
          <cell r="W93" t="str">
            <v>Turnos de uso/espaços clínicos TOTAL</v>
          </cell>
          <cell r="Y93"/>
        </row>
        <row r="94">
          <cell r="C94" t="str">
            <v>CH da disciplina (todas M's)</v>
          </cell>
          <cell r="E94"/>
          <cell r="H94" t="str">
            <v>CH da disciplina (todas M's)</v>
          </cell>
          <cell r="J94"/>
          <cell r="M94" t="str">
            <v>CH da disciplina (todas M's)</v>
          </cell>
          <cell r="O94"/>
          <cell r="R94" t="str">
            <v>CH da disciplina (todas M's)</v>
          </cell>
          <cell r="T94"/>
          <cell r="W94" t="str">
            <v>CH da disciplina (todas M's)</v>
          </cell>
          <cell r="Y94"/>
        </row>
        <row r="95">
          <cell r="C95"/>
          <cell r="E95"/>
          <cell r="H95"/>
          <cell r="J95"/>
          <cell r="M95"/>
          <cell r="O95"/>
          <cell r="R95"/>
          <cell r="T95"/>
          <cell r="W95"/>
          <cell r="Y95"/>
        </row>
        <row r="96">
          <cell r="C96" t="str">
            <v>Tipo de prática</v>
          </cell>
          <cell r="E96"/>
          <cell r="H96" t="str">
            <v>Tipo de prática</v>
          </cell>
          <cell r="J96"/>
          <cell r="M96" t="str">
            <v>Tipo de prática</v>
          </cell>
          <cell r="O96" t="str">
            <v>◄ EDITÁVEL</v>
          </cell>
          <cell r="R96" t="str">
            <v>Tipo de prática</v>
          </cell>
          <cell r="T96" t="str">
            <v>◄ EDITÁVEL</v>
          </cell>
          <cell r="W96" t="str">
            <v>Tipo de prática</v>
          </cell>
          <cell r="Y96" t="str">
            <v>◄ EDITÁVEL</v>
          </cell>
        </row>
        <row r="97">
          <cell r="C97" t="str">
            <v>FÓRMULA NÃO MEXER</v>
          </cell>
          <cell r="E97"/>
          <cell r="H97" t="str">
            <v>FÓRMULA NÃO MEXER</v>
          </cell>
          <cell r="M97" t="str">
            <v>FÓRMULA NÃO MEXER</v>
          </cell>
          <cell r="O97"/>
          <cell r="R97" t="str">
            <v>FÓRMULA NÃO MEXER</v>
          </cell>
          <cell r="T97"/>
          <cell r="W97" t="str">
            <v>FÓRMULA NÃO MEXER</v>
          </cell>
          <cell r="Y97"/>
        </row>
        <row r="98">
          <cell r="C98" t="str">
            <v>Docentes necessários/M</v>
          </cell>
          <cell r="E98"/>
          <cell r="H98" t="str">
            <v>Docentes necessários/M</v>
          </cell>
          <cell r="J98"/>
          <cell r="M98" t="str">
            <v>Docentes necessários/M</v>
          </cell>
          <cell r="O98"/>
          <cell r="R98" t="str">
            <v>Docentes necessários/M</v>
          </cell>
          <cell r="T98"/>
          <cell r="W98" t="str">
            <v>Docentes necessários/M</v>
          </cell>
          <cell r="Y98"/>
        </row>
        <row r="99">
          <cell r="C99" t="str">
            <v>Docentes necessários TOTAL</v>
          </cell>
          <cell r="E99"/>
          <cell r="H99" t="str">
            <v>Docentes necessários TOTAL</v>
          </cell>
          <cell r="J99"/>
          <cell r="M99" t="str">
            <v>Docentes necessários TOTAL</v>
          </cell>
          <cell r="O99"/>
          <cell r="R99" t="str">
            <v>Docentes necessários TOTAL</v>
          </cell>
          <cell r="T99"/>
          <cell r="W99" t="str">
            <v>Docentes necessários TOTAL</v>
          </cell>
          <cell r="Y99"/>
        </row>
        <row r="100">
          <cell r="C100" t="str">
            <v>Relação Professor/Consultório Ind.</v>
          </cell>
          <cell r="E100"/>
          <cell r="H100" t="str">
            <v>Relação Professor/Consultório Ind.</v>
          </cell>
          <cell r="J100"/>
          <cell r="M100" t="str">
            <v>Relação Professor/Consultório Ind.</v>
          </cell>
          <cell r="O100"/>
          <cell r="R100" t="str">
            <v>Relação Professor/Consultório Ind.</v>
          </cell>
          <cell r="T100"/>
          <cell r="W100" t="str">
            <v>Relação Professor/Consultório Ind.</v>
          </cell>
          <cell r="Y100"/>
        </row>
        <row r="101">
          <cell r="C101"/>
          <cell r="E101"/>
          <cell r="H101"/>
          <cell r="J101"/>
          <cell r="M101"/>
          <cell r="O101"/>
        </row>
        <row r="102">
          <cell r="C102" t="str">
            <v>Docentes atuando:</v>
          </cell>
          <cell r="E102" t="str">
            <v>CH semanal</v>
          </cell>
          <cell r="H102" t="str">
            <v>Docentes atuando:</v>
          </cell>
          <cell r="J102" t="str">
            <v>CH semanal</v>
          </cell>
          <cell r="M102" t="str">
            <v>Docentes atuando:</v>
          </cell>
          <cell r="O102" t="str">
            <v>CH semanal</v>
          </cell>
          <cell r="R102" t="str">
            <v>Docentes atuando:</v>
          </cell>
          <cell r="T102" t="str">
            <v>CH semanal</v>
          </cell>
          <cell r="W102" t="str">
            <v>Docentes atuando:</v>
          </cell>
          <cell r="Y102" t="str">
            <v>CH semanal</v>
          </cell>
        </row>
        <row r="103">
          <cell r="C103" t="str">
            <v>Cirurgia</v>
          </cell>
          <cell r="E103">
            <v>8</v>
          </cell>
          <cell r="H103" t="str">
            <v>Pediatria</v>
          </cell>
          <cell r="J103">
            <v>6</v>
          </cell>
          <cell r="M103" t="str">
            <v>Periodontia</v>
          </cell>
          <cell r="O103">
            <v>8</v>
          </cell>
          <cell r="R103" t="str">
            <v>Prótese</v>
          </cell>
          <cell r="T103">
            <v>8</v>
          </cell>
          <cell r="W103" t="str">
            <v>Dentística</v>
          </cell>
          <cell r="Y103">
            <v>24</v>
          </cell>
        </row>
        <row r="104">
          <cell r="C104" t="str">
            <v>Periodontia</v>
          </cell>
          <cell r="E104">
            <v>8</v>
          </cell>
          <cell r="H104" t="str">
            <v>Pediatria</v>
          </cell>
          <cell r="J104">
            <v>6</v>
          </cell>
          <cell r="M104" t="str">
            <v>Periodontia</v>
          </cell>
          <cell r="O104">
            <v>8</v>
          </cell>
          <cell r="R104" t="str">
            <v>Prótese</v>
          </cell>
          <cell r="T104">
            <v>8</v>
          </cell>
          <cell r="W104" t="str">
            <v>Periodontia</v>
          </cell>
          <cell r="Y104">
            <v>24</v>
          </cell>
        </row>
        <row r="105">
          <cell r="C105" t="str">
            <v>Endodontia</v>
          </cell>
          <cell r="E105">
            <v>8</v>
          </cell>
          <cell r="H105" t="str">
            <v>Pediatria</v>
          </cell>
          <cell r="J105">
            <v>6</v>
          </cell>
          <cell r="M105" t="str">
            <v>Dentística</v>
          </cell>
          <cell r="O105">
            <v>8</v>
          </cell>
          <cell r="R105" t="str">
            <v>Prótese</v>
          </cell>
          <cell r="T105">
            <v>8</v>
          </cell>
          <cell r="W105" t="str">
            <v>Endodontia</v>
          </cell>
          <cell r="Y105">
            <v>24</v>
          </cell>
        </row>
        <row r="106">
          <cell r="C106" t="str">
            <v>Dentística</v>
          </cell>
          <cell r="E106">
            <v>8</v>
          </cell>
          <cell r="H106"/>
          <cell r="J106">
            <v>0</v>
          </cell>
          <cell r="M106" t="str">
            <v>Dentística</v>
          </cell>
          <cell r="O106">
            <v>8</v>
          </cell>
          <cell r="R106"/>
          <cell r="T106">
            <v>0</v>
          </cell>
          <cell r="W106"/>
          <cell r="Y106">
            <v>0</v>
          </cell>
        </row>
        <row r="107">
          <cell r="C107"/>
          <cell r="E107">
            <v>0</v>
          </cell>
          <cell r="H107"/>
          <cell r="J107">
            <v>0</v>
          </cell>
          <cell r="M107"/>
          <cell r="O107">
            <v>0</v>
          </cell>
          <cell r="R107"/>
          <cell r="T107">
            <v>0</v>
          </cell>
          <cell r="W107"/>
          <cell r="Y107">
            <v>0</v>
          </cell>
        </row>
        <row r="108">
          <cell r="C108"/>
          <cell r="E108">
            <v>0</v>
          </cell>
          <cell r="H108"/>
          <cell r="J108">
            <v>0</v>
          </cell>
          <cell r="M108"/>
          <cell r="O108">
            <v>0</v>
          </cell>
          <cell r="R108"/>
          <cell r="T108">
            <v>0</v>
          </cell>
          <cell r="W108"/>
          <cell r="Y108">
            <v>0</v>
          </cell>
        </row>
        <row r="109">
          <cell r="C109"/>
          <cell r="E109">
            <v>0</v>
          </cell>
          <cell r="H109"/>
          <cell r="J109">
            <v>0</v>
          </cell>
          <cell r="M109"/>
          <cell r="O109">
            <v>0</v>
          </cell>
          <cell r="R109"/>
          <cell r="T109">
            <v>0</v>
          </cell>
          <cell r="W109"/>
          <cell r="Y109">
            <v>0</v>
          </cell>
        </row>
        <row r="110">
          <cell r="C110"/>
          <cell r="E110">
            <v>0</v>
          </cell>
          <cell r="H110"/>
          <cell r="J110">
            <v>0</v>
          </cell>
          <cell r="M110"/>
          <cell r="O110">
            <v>0</v>
          </cell>
          <cell r="R110"/>
          <cell r="T110">
            <v>0</v>
          </cell>
          <cell r="W110"/>
          <cell r="Y110">
            <v>0</v>
          </cell>
        </row>
        <row r="111">
          <cell r="C111" t="str">
            <v>Turnos docentes alocados</v>
          </cell>
          <cell r="E111"/>
          <cell r="H111" t="str">
            <v>Turnos docentes alocados</v>
          </cell>
          <cell r="J111"/>
          <cell r="M111" t="str">
            <v>Turnos docentes alocados</v>
          </cell>
          <cell r="O111"/>
          <cell r="R111" t="str">
            <v>Turnos docentes alocados</v>
          </cell>
          <cell r="T111"/>
          <cell r="W111" t="str">
            <v>Turnos docentes alocados</v>
          </cell>
          <cell r="Y111"/>
        </row>
        <row r="112">
          <cell r="C112" t="str">
            <v>Alocação em clínicas</v>
          </cell>
          <cell r="H112" t="str">
            <v>Alocação em clínicas</v>
          </cell>
          <cell r="J112"/>
          <cell r="M112" t="str">
            <v>Alocação em clínicas</v>
          </cell>
          <cell r="O112"/>
          <cell r="R112" t="str">
            <v>Alocação em clínicas</v>
          </cell>
          <cell r="T112"/>
          <cell r="W112" t="str">
            <v>Alocação em clínicas</v>
          </cell>
          <cell r="Y112"/>
        </row>
        <row r="113">
          <cell r="C113" t="str">
            <v>Ofertada?</v>
          </cell>
          <cell r="E113" t="str">
            <v>◄ EDITÁVEL</v>
          </cell>
          <cell r="H113" t="str">
            <v>Ofertada?</v>
          </cell>
          <cell r="J113" t="str">
            <v>◄ EDITÁVEL</v>
          </cell>
          <cell r="M113" t="str">
            <v>Ofertada?</v>
          </cell>
          <cell r="O113" t="str">
            <v>◄ EDITÁVEL</v>
          </cell>
          <cell r="R113" t="str">
            <v>Ofertada?</v>
          </cell>
          <cell r="T113" t="str">
            <v>◄ EDITÁVEL</v>
          </cell>
          <cell r="W113" t="str">
            <v>Ofertada?</v>
          </cell>
          <cell r="Y113" t="str">
            <v>◄ EDITÁVEL</v>
          </cell>
        </row>
        <row r="114">
          <cell r="E114"/>
        </row>
        <row r="115">
          <cell r="E115"/>
        </row>
        <row r="116">
          <cell r="E116"/>
        </row>
        <row r="118">
          <cell r="C118"/>
          <cell r="E118"/>
          <cell r="H118"/>
          <cell r="M118"/>
          <cell r="R118"/>
          <cell r="W118"/>
          <cell r="Y118"/>
        </row>
        <row r="119">
          <cell r="C119"/>
          <cell r="E119"/>
          <cell r="R119"/>
          <cell r="T119"/>
          <cell r="W119"/>
          <cell r="Y119"/>
        </row>
        <row r="120">
          <cell r="C120" t="str">
            <v>UCI 2</v>
          </cell>
          <cell r="E120"/>
          <cell r="H120" t="str">
            <v>UPD 2</v>
          </cell>
          <cell r="J120"/>
          <cell r="M120" t="str">
            <v>ECO 1</v>
          </cell>
          <cell r="O120"/>
          <cell r="R120" t="str">
            <v>TCC - Projeto</v>
          </cell>
          <cell r="T120"/>
          <cell r="W120" t="str">
            <v>Odonto Legal</v>
          </cell>
          <cell r="Y120"/>
        </row>
        <row r="121">
          <cell r="C121"/>
          <cell r="E121"/>
          <cell r="H121"/>
          <cell r="J121"/>
          <cell r="M121"/>
          <cell r="O121"/>
          <cell r="R121"/>
          <cell r="T121"/>
          <cell r="W121"/>
          <cell r="Y121"/>
        </row>
        <row r="122">
          <cell r="C122" t="str">
            <v>Semestre</v>
          </cell>
          <cell r="E122" t="str">
            <v>◄ EDITÁVEL</v>
          </cell>
          <cell r="H122" t="str">
            <v>Semestre</v>
          </cell>
          <cell r="J122" t="str">
            <v>◄ EDITÁVEL</v>
          </cell>
          <cell r="M122" t="str">
            <v>Semestre</v>
          </cell>
          <cell r="O122" t="str">
            <v>◄ EDITÁVEL</v>
          </cell>
          <cell r="R122" t="str">
            <v>Semestre</v>
          </cell>
          <cell r="T122" t="str">
            <v>◄ EDITÁVEL</v>
          </cell>
          <cell r="W122" t="str">
            <v>Semestre</v>
          </cell>
          <cell r="Y122" t="str">
            <v>◄ EDITÁVEL</v>
          </cell>
        </row>
        <row r="123">
          <cell r="C123" t="str">
            <v>Matriculados</v>
          </cell>
          <cell r="E123" t="str">
            <v>◄ EDITÁVEL</v>
          </cell>
          <cell r="H123" t="str">
            <v>Matriculados</v>
          </cell>
          <cell r="J123" t="str">
            <v>◄ EDITÁVEL</v>
          </cell>
          <cell r="M123" t="str">
            <v>Matriculados</v>
          </cell>
          <cell r="O123" t="str">
            <v>◄ EDITÁVEL</v>
          </cell>
          <cell r="R123" t="str">
            <v>Matriculados</v>
          </cell>
          <cell r="T123" t="str">
            <v>◄ EDITÁVEL</v>
          </cell>
          <cell r="W123" t="str">
            <v>Matriculados</v>
          </cell>
          <cell r="Y123" t="str">
            <v>◄ EDITÁVEL</v>
          </cell>
        </row>
        <row r="124">
          <cell r="C124" t="str">
            <v>Dupla, trio ou Individual</v>
          </cell>
          <cell r="E124" t="str">
            <v>◄ EDITÁVEL</v>
          </cell>
          <cell r="H124" t="str">
            <v>Dupla, trio ou Individual</v>
          </cell>
          <cell r="J124" t="str">
            <v>◄ EDITÁVEL</v>
          </cell>
          <cell r="M124" t="str">
            <v>Dupla, trio ou Individual</v>
          </cell>
          <cell r="O124" t="str">
            <v>◄ EDITÁVEL</v>
          </cell>
          <cell r="R124" t="str">
            <v>Dupla, trio ou Individual</v>
          </cell>
          <cell r="T124" t="str">
            <v>◄ EDITÁVEL</v>
          </cell>
          <cell r="W124" t="str">
            <v>Dupla, trio ou Individual</v>
          </cell>
          <cell r="Y124" t="str">
            <v>◄ EDITÁVEL</v>
          </cell>
        </row>
        <row r="125">
          <cell r="C125" t="str">
            <v>FÓRMULA NÃO MEXER</v>
          </cell>
          <cell r="H125" t="str">
            <v>FÓRMULA NÃO MEXER</v>
          </cell>
          <cell r="J125"/>
          <cell r="M125" t="str">
            <v>FÓRMULA NÃO MEXER</v>
          </cell>
          <cell r="O125"/>
          <cell r="R125" t="str">
            <v>FÓRMULA NÃO MEXER</v>
          </cell>
          <cell r="T125"/>
          <cell r="W125" t="str">
            <v>FÓRMULA NÃO MEXER</v>
          </cell>
          <cell r="Y125"/>
        </row>
        <row r="126">
          <cell r="C126" t="str">
            <v>Clínica utilizada</v>
          </cell>
          <cell r="E126" t="str">
            <v>◄ EDITÁVEL</v>
          </cell>
          <cell r="H126" t="str">
            <v>Clínica utilizada</v>
          </cell>
          <cell r="J126" t="str">
            <v>◄ EDITÁVEL</v>
          </cell>
          <cell r="M126" t="str">
            <v>Clínica utilizada</v>
          </cell>
          <cell r="O126" t="str">
            <v>◄ EDITÁVEL</v>
          </cell>
          <cell r="R126" t="str">
            <v>Clínica utilizada</v>
          </cell>
          <cell r="T126" t="str">
            <v>◄ EDITÁVEL</v>
          </cell>
          <cell r="W126" t="str">
            <v>Clínica utilizada</v>
          </cell>
          <cell r="Y126" t="str">
            <v>◄ EDITÁVEL</v>
          </cell>
        </row>
        <row r="127">
          <cell r="C127" t="str">
            <v>FÓRMULA NÃO MEXER</v>
          </cell>
          <cell r="H127" t="str">
            <v>FÓRMULA NÃO MEXER</v>
          </cell>
          <cell r="J127"/>
          <cell r="M127" t="str">
            <v>FÓRMULA NÃO MEXER</v>
          </cell>
          <cell r="O127"/>
          <cell r="R127" t="str">
            <v>FÓRMULA NÃO MEXER</v>
          </cell>
          <cell r="T127"/>
          <cell r="W127" t="str">
            <v>FÓRMULA NÃO MEXER</v>
          </cell>
          <cell r="Y127"/>
        </row>
        <row r="128">
          <cell r="C128" t="str">
            <v>Consultórios necessários total</v>
          </cell>
          <cell r="H128" t="str">
            <v>Consultórios necessários total</v>
          </cell>
          <cell r="J128"/>
          <cell r="M128" t="str">
            <v>Consultórios necessários total</v>
          </cell>
          <cell r="O128"/>
          <cell r="R128" t="str">
            <v>Consultórios necessários total</v>
          </cell>
          <cell r="T128"/>
          <cell r="W128" t="str">
            <v>Consultórios necessários total</v>
          </cell>
          <cell r="Y128"/>
        </row>
        <row r="129">
          <cell r="C129" t="str">
            <v>Nº de M's necessárias</v>
          </cell>
          <cell r="H129" t="str">
            <v>Nº de M's necessárias</v>
          </cell>
          <cell r="J129"/>
          <cell r="M129" t="str">
            <v>Nº de M's necessárias</v>
          </cell>
          <cell r="O129"/>
          <cell r="R129" t="str">
            <v>Nº de M's necessárias</v>
          </cell>
          <cell r="T129"/>
          <cell r="W129" t="str">
            <v>Nº de M's necessárias</v>
          </cell>
          <cell r="Y129"/>
        </row>
        <row r="130">
          <cell r="C130" t="str">
            <v>M's necessárias ARREDONDADO</v>
          </cell>
          <cell r="H130" t="str">
            <v>M's necessárias ARREDONDADO</v>
          </cell>
          <cell r="J130"/>
          <cell r="M130" t="str">
            <v>M's necessárias ARREDONDADO</v>
          </cell>
          <cell r="O130"/>
          <cell r="R130" t="str">
            <v>M's necessárias ARREDONDADO</v>
          </cell>
          <cell r="T130"/>
          <cell r="W130" t="str">
            <v>M's necessárias ARREDONDADO</v>
          </cell>
          <cell r="Y130"/>
        </row>
        <row r="131">
          <cell r="C131" t="str">
            <v>Consultórios por M</v>
          </cell>
          <cell r="H131" t="str">
            <v>Consultórios por M</v>
          </cell>
          <cell r="J131"/>
          <cell r="M131" t="str">
            <v>Consultórios por M</v>
          </cell>
          <cell r="O131"/>
          <cell r="R131" t="str">
            <v>Consultórios por M</v>
          </cell>
          <cell r="T131"/>
          <cell r="W131" t="str">
            <v>Consultórios por M</v>
          </cell>
          <cell r="Y131"/>
        </row>
        <row r="132">
          <cell r="C132" t="str">
            <v>Consultórios por M ARREDONDADO</v>
          </cell>
          <cell r="H132" t="str">
            <v>Consultórios por M ARREDONDADO</v>
          </cell>
          <cell r="J132"/>
          <cell r="M132" t="str">
            <v>Consultórios por M ARREDONDADO</v>
          </cell>
          <cell r="O132"/>
          <cell r="R132" t="str">
            <v>Consultórios por M ARREDONDADO</v>
          </cell>
          <cell r="T132"/>
          <cell r="W132" t="str">
            <v>Consultórios por M ARREDONDADO</v>
          </cell>
          <cell r="Y132"/>
        </row>
        <row r="133">
          <cell r="C133" t="str">
            <v>Percentual de uso da clínica/M</v>
          </cell>
          <cell r="H133" t="str">
            <v>Percentual de uso da clínica/M</v>
          </cell>
          <cell r="J133"/>
          <cell r="M133" t="str">
            <v>Percentual de uso da clínica/M</v>
          </cell>
          <cell r="O133"/>
          <cell r="R133" t="str">
            <v>Percentual de uso da clínica/M</v>
          </cell>
          <cell r="T133"/>
          <cell r="W133" t="str">
            <v>Percentual de uso da clínica/M</v>
          </cell>
          <cell r="Y133"/>
        </row>
        <row r="134">
          <cell r="J134"/>
          <cell r="T134"/>
          <cell r="Y134"/>
        </row>
        <row r="135">
          <cell r="C135" t="str">
            <v>CH Teórica semanal</v>
          </cell>
          <cell r="H135" t="str">
            <v>CH Teórica semanal</v>
          </cell>
          <cell r="J135"/>
          <cell r="M135" t="str">
            <v>CH Teórica semanal</v>
          </cell>
          <cell r="R135" t="str">
            <v>CH Teórica semanal</v>
          </cell>
          <cell r="W135" t="str">
            <v>CH Teórica semanal</v>
          </cell>
        </row>
        <row r="136">
          <cell r="C136" t="str">
            <v>Núcleo de espcialidade 1</v>
          </cell>
          <cell r="H136" t="str">
            <v>Núcleo de espcialidade 1</v>
          </cell>
          <cell r="J136"/>
          <cell r="M136" t="str">
            <v>Núcleo de espcialidade 1</v>
          </cell>
          <cell r="R136" t="str">
            <v>Núcleo de espcialidade 1</v>
          </cell>
          <cell r="W136" t="str">
            <v>Núcleo de espcialidade 1</v>
          </cell>
        </row>
        <row r="137">
          <cell r="C137" t="str">
            <v>FÓRMULA NÃO MEXER</v>
          </cell>
          <cell r="H137" t="str">
            <v>FÓRMULA NÃO MEXER</v>
          </cell>
          <cell r="J137"/>
          <cell r="M137" t="str">
            <v>FÓRMULA NÃO MEXER</v>
          </cell>
          <cell r="R137" t="str">
            <v>FÓRMULA NÃO MEXER</v>
          </cell>
          <cell r="W137" t="str">
            <v>FÓRMULA NÃO MEXER</v>
          </cell>
        </row>
        <row r="138">
          <cell r="C138" t="str">
            <v>Núcleo de espcialidade 2</v>
          </cell>
          <cell r="H138" t="str">
            <v>Núcleo de espcialidade 2</v>
          </cell>
          <cell r="J138"/>
          <cell r="M138" t="str">
            <v>Núcleo de espcialidade 2</v>
          </cell>
          <cell r="R138" t="str">
            <v>Núcleo de espcialidade 2</v>
          </cell>
          <cell r="W138" t="str">
            <v>Núcleo de espcialidade 2</v>
          </cell>
        </row>
        <row r="139">
          <cell r="C139" t="str">
            <v>FÓRMULA NÃO MEXER</v>
          </cell>
          <cell r="H139" t="str">
            <v>FÓRMULA NÃO MEXER</v>
          </cell>
          <cell r="J139"/>
          <cell r="M139" t="str">
            <v>FÓRMULA NÃO MEXER</v>
          </cell>
          <cell r="R139" t="str">
            <v>FÓRMULA NÃO MEXER</v>
          </cell>
          <cell r="W139" t="str">
            <v>FÓRMULA NÃO MEXER</v>
          </cell>
        </row>
        <row r="140">
          <cell r="C140" t="str">
            <v>Núcleo de espcialidade 3</v>
          </cell>
          <cell r="H140" t="str">
            <v>Núcleo de espcialidade 3</v>
          </cell>
          <cell r="J140"/>
          <cell r="M140" t="str">
            <v>Núcleo de espcialidade 3</v>
          </cell>
          <cell r="R140" t="str">
            <v>Núcleo de espcialidade 3</v>
          </cell>
          <cell r="W140" t="str">
            <v>Núcleo de espcialidade 3</v>
          </cell>
        </row>
        <row r="141">
          <cell r="C141" t="str">
            <v>FÓRMULA NÃO MEXER</v>
          </cell>
          <cell r="H141" t="str">
            <v>FÓRMULA NÃO MEXER</v>
          </cell>
          <cell r="J141"/>
          <cell r="M141" t="str">
            <v>FÓRMULA NÃO MEXER</v>
          </cell>
          <cell r="R141" t="str">
            <v>FÓRMULA NÃO MEXER</v>
          </cell>
          <cell r="W141" t="str">
            <v>FÓRMULA NÃO MEXER</v>
          </cell>
        </row>
        <row r="142">
          <cell r="C142" t="str">
            <v>Total docentes todos núcleos</v>
          </cell>
          <cell r="H142" t="str">
            <v>Total docentes todos núcleos</v>
          </cell>
          <cell r="J142"/>
          <cell r="M142" t="str">
            <v>Total docentes todos núcleos</v>
          </cell>
          <cell r="R142" t="str">
            <v>Total docentes todos núcleos</v>
          </cell>
          <cell r="W142" t="str">
            <v>Total docentes todos núcleos</v>
          </cell>
        </row>
        <row r="143">
          <cell r="C143" t="str">
            <v>Média de CH teórica/docente do núcleo</v>
          </cell>
          <cell r="H143" t="str">
            <v>Média de CH teórica/docente do núcleo</v>
          </cell>
          <cell r="M143" t="str">
            <v>Média de CH teórica/docente do núcleo</v>
          </cell>
          <cell r="R143" t="str">
            <v>Média de CH teórica/docente do núcleo</v>
          </cell>
          <cell r="W143" t="str">
            <v>Média de CH teórica/docente do núcleo</v>
          </cell>
        </row>
        <row r="144">
          <cell r="J144"/>
        </row>
        <row r="145">
          <cell r="C145" t="str">
            <v>CH semanal (de prática)/aluno</v>
          </cell>
          <cell r="E145" t="str">
            <v>◄ EDITÁVEL</v>
          </cell>
          <cell r="H145" t="str">
            <v>CH semanal (de prática)/aluno</v>
          </cell>
          <cell r="J145" t="str">
            <v>◄ EDITÁVEL</v>
          </cell>
          <cell r="M145" t="str">
            <v>CH semanal (de prática)/aluno</v>
          </cell>
          <cell r="O145" t="str">
            <v>◄ EDITÁVEL</v>
          </cell>
          <cell r="R145" t="str">
            <v>CH semanal (de prática)/aluno</v>
          </cell>
          <cell r="T145" t="str">
            <v>◄ EDITÁVEL</v>
          </cell>
          <cell r="W145" t="str">
            <v>CH semanal (de prática)/aluno</v>
          </cell>
          <cell r="Y145" t="str">
            <v>◄ EDITÁVEL</v>
          </cell>
        </row>
        <row r="146">
          <cell r="C146" t="str">
            <v>Clínicas de "X" horas</v>
          </cell>
          <cell r="E146" t="str">
            <v>◄ EDITÁVEL</v>
          </cell>
          <cell r="H146" t="str">
            <v>Clínicas de "X" horas</v>
          </cell>
          <cell r="J146" t="str">
            <v>◄ EDITÁVEL</v>
          </cell>
          <cell r="M146" t="str">
            <v>Clínicas de "X" horas</v>
          </cell>
          <cell r="O146" t="str">
            <v>◄ EDITÁVEL</v>
          </cell>
          <cell r="R146" t="str">
            <v>Clínicas de "X" horas</v>
          </cell>
          <cell r="T146" t="str">
            <v>◄ EDITÁVEL</v>
          </cell>
          <cell r="W146" t="str">
            <v>Clínicas de "X" horas</v>
          </cell>
          <cell r="Y146" t="str">
            <v>◄ EDITÁVEL</v>
          </cell>
        </row>
        <row r="147">
          <cell r="C147" t="str">
            <v>Turnos de uso/espaços clínicos por M</v>
          </cell>
          <cell r="E147"/>
          <cell r="H147" t="str">
            <v>Turnos de uso/espaços clínicos por M</v>
          </cell>
          <cell r="J147"/>
          <cell r="M147" t="str">
            <v>Turnos de uso/espaços clínicos por M</v>
          </cell>
          <cell r="O147"/>
          <cell r="R147" t="str">
            <v>Turnos de uso/espaços clínicos por M</v>
          </cell>
          <cell r="T147"/>
          <cell r="W147" t="str">
            <v>Turnos de uso/espaços clínicos por M</v>
          </cell>
          <cell r="Y147"/>
        </row>
        <row r="148">
          <cell r="C148" t="str">
            <v>Turnos de uso/espaços clínicos TOTAL</v>
          </cell>
          <cell r="E148"/>
          <cell r="H148" t="str">
            <v>Turnos de uso/espaços clínicos TOTAL</v>
          </cell>
          <cell r="J148"/>
          <cell r="M148" t="str">
            <v>Turnos de uso/espaços clínicos TOTAL</v>
          </cell>
          <cell r="O148"/>
          <cell r="R148" t="str">
            <v>Turnos de uso/espaços clínicos TOTAL</v>
          </cell>
          <cell r="T148"/>
          <cell r="W148" t="str">
            <v>Turnos de uso/espaços clínicos TOTAL</v>
          </cell>
          <cell r="Y148"/>
        </row>
        <row r="149">
          <cell r="C149" t="str">
            <v>CH da disciplina (todas M's)</v>
          </cell>
          <cell r="E149"/>
          <cell r="H149" t="str">
            <v>CH da disciplina (todas M's)</v>
          </cell>
          <cell r="J149"/>
          <cell r="M149" t="str">
            <v>CH da disciplina (todas M's)</v>
          </cell>
          <cell r="O149"/>
          <cell r="R149" t="str">
            <v>CH da disciplina (todas M's)</v>
          </cell>
          <cell r="T149"/>
          <cell r="W149" t="str">
            <v>CH da disciplina (todas M's)</v>
          </cell>
          <cell r="Y149"/>
        </row>
        <row r="150">
          <cell r="C150"/>
          <cell r="E150"/>
          <cell r="H150"/>
          <cell r="J150"/>
          <cell r="M150"/>
          <cell r="O150"/>
          <cell r="R150"/>
          <cell r="T150"/>
          <cell r="W150"/>
          <cell r="Y150"/>
        </row>
        <row r="151">
          <cell r="C151" t="str">
            <v>Tipo de prática</v>
          </cell>
          <cell r="E151" t="str">
            <v>◄ EDITÁVEL</v>
          </cell>
          <cell r="H151" t="str">
            <v>Tipo de prática</v>
          </cell>
          <cell r="J151" t="str">
            <v>◄ EDITÁVEL</v>
          </cell>
          <cell r="M151" t="str">
            <v>Tipo de prática</v>
          </cell>
          <cell r="O151" t="str">
            <v>◄ EDITÁVEL</v>
          </cell>
          <cell r="R151" t="str">
            <v>Tipo de prática</v>
          </cell>
          <cell r="T151" t="str">
            <v>◄ EDITÁVEL</v>
          </cell>
          <cell r="W151" t="str">
            <v>Tipo de prática</v>
          </cell>
          <cell r="Y151" t="str">
            <v>◄ EDITÁVEL</v>
          </cell>
        </row>
        <row r="152">
          <cell r="C152" t="str">
            <v>FÓRMULA NÃO MEXER</v>
          </cell>
          <cell r="E152"/>
          <cell r="H152" t="str">
            <v>FÓRMULA NÃO MEXER</v>
          </cell>
          <cell r="M152" t="str">
            <v>FÓRMULA NÃO MEXER</v>
          </cell>
          <cell r="R152" t="str">
            <v>FÓRMULA NÃO MEXER</v>
          </cell>
          <cell r="T152"/>
          <cell r="W152" t="str">
            <v>FÓRMULA NÃO MEXER</v>
          </cell>
          <cell r="Y152"/>
        </row>
        <row r="153">
          <cell r="C153" t="str">
            <v>Docentes necessários/M</v>
          </cell>
          <cell r="E153"/>
          <cell r="H153" t="str">
            <v>Docentes necessários/M</v>
          </cell>
          <cell r="J153"/>
          <cell r="M153" t="str">
            <v>Docentes necessários/M</v>
          </cell>
          <cell r="O153"/>
          <cell r="R153" t="str">
            <v>Docentes necessários/M</v>
          </cell>
          <cell r="T153"/>
          <cell r="W153" t="str">
            <v>Docentes necessários/M</v>
          </cell>
          <cell r="Y153"/>
        </row>
        <row r="154">
          <cell r="C154" t="str">
            <v>Docentes necessários TOTAL</v>
          </cell>
          <cell r="E154"/>
          <cell r="H154" t="str">
            <v>Docentes necessários TOTAL</v>
          </cell>
          <cell r="J154"/>
          <cell r="M154" t="str">
            <v>Docentes necessários TOTAL</v>
          </cell>
          <cell r="O154"/>
          <cell r="R154" t="str">
            <v>Docentes necessários TOTAL</v>
          </cell>
          <cell r="T154"/>
          <cell r="W154" t="str">
            <v>Docentes necessários TOTAL</v>
          </cell>
          <cell r="Y154"/>
        </row>
        <row r="155">
          <cell r="C155" t="str">
            <v>Relação Professor/Consultório Ind.</v>
          </cell>
          <cell r="E155"/>
          <cell r="H155" t="str">
            <v>Relação Professor/Consultório Ind.</v>
          </cell>
          <cell r="J155"/>
          <cell r="M155" t="str">
            <v>Relação Professor/Consultório Ind.</v>
          </cell>
          <cell r="O155"/>
          <cell r="R155" t="str">
            <v>Relação Professor/Consultório Ind.</v>
          </cell>
          <cell r="T155"/>
          <cell r="W155" t="str">
            <v>Relação Professor/Consultório Ind.</v>
          </cell>
          <cell r="Y155"/>
        </row>
        <row r="156">
          <cell r="C156"/>
          <cell r="E156"/>
          <cell r="H156"/>
          <cell r="J156"/>
          <cell r="M156"/>
          <cell r="O156"/>
          <cell r="R156"/>
          <cell r="T156"/>
          <cell r="W156"/>
          <cell r="Y156"/>
        </row>
        <row r="157">
          <cell r="C157" t="str">
            <v>Docentes atuando:</v>
          </cell>
          <cell r="E157" t="str">
            <v>CH semanal</v>
          </cell>
          <cell r="H157" t="str">
            <v>Docentes atuando:</v>
          </cell>
          <cell r="J157" t="str">
            <v>CH semanal</v>
          </cell>
          <cell r="M157" t="str">
            <v>Docentes atuando:</v>
          </cell>
          <cell r="O157" t="str">
            <v>CH semanal</v>
          </cell>
          <cell r="R157" t="str">
            <v>Docentes atuando:</v>
          </cell>
          <cell r="T157" t="str">
            <v>CH semanal</v>
          </cell>
          <cell r="W157" t="str">
            <v>Docentes atuando:</v>
          </cell>
          <cell r="Y157" t="str">
            <v>CH semanal</v>
          </cell>
        </row>
        <row r="158">
          <cell r="C158" t="str">
            <v>Pediatria</v>
          </cell>
          <cell r="E158">
            <v>8</v>
          </cell>
          <cell r="H158" t="str">
            <v>Prótese</v>
          </cell>
          <cell r="J158">
            <v>24</v>
          </cell>
          <cell r="M158" t="str">
            <v>Endodontia</v>
          </cell>
          <cell r="O158">
            <v>8</v>
          </cell>
          <cell r="R158"/>
          <cell r="T158">
            <v>0</v>
          </cell>
          <cell r="W158"/>
          <cell r="Y158">
            <v>0</v>
          </cell>
        </row>
        <row r="159">
          <cell r="C159" t="str">
            <v>Pediatria</v>
          </cell>
          <cell r="E159">
            <v>8</v>
          </cell>
          <cell r="H159" t="str">
            <v>Prótese</v>
          </cell>
          <cell r="J159">
            <v>24</v>
          </cell>
          <cell r="M159" t="str">
            <v>Periodontia</v>
          </cell>
          <cell r="O159">
            <v>8</v>
          </cell>
          <cell r="R159"/>
          <cell r="T159">
            <v>0</v>
          </cell>
          <cell r="W159"/>
          <cell r="Y159">
            <v>0</v>
          </cell>
        </row>
        <row r="160">
          <cell r="C160" t="str">
            <v>Pediatria</v>
          </cell>
          <cell r="E160">
            <v>8</v>
          </cell>
          <cell r="H160" t="str">
            <v>Prótese</v>
          </cell>
          <cell r="J160">
            <v>24</v>
          </cell>
          <cell r="M160" t="str">
            <v>Dentística</v>
          </cell>
          <cell r="O160">
            <v>8</v>
          </cell>
          <cell r="R160"/>
          <cell r="T160">
            <v>0</v>
          </cell>
          <cell r="W160"/>
          <cell r="Y160">
            <v>0</v>
          </cell>
        </row>
        <row r="161">
          <cell r="C161"/>
          <cell r="E161">
            <v>0</v>
          </cell>
          <cell r="H161"/>
          <cell r="J161">
            <v>0</v>
          </cell>
          <cell r="M161"/>
          <cell r="O161">
            <v>0</v>
          </cell>
          <cell r="R161"/>
          <cell r="T161">
            <v>0</v>
          </cell>
          <cell r="W161"/>
          <cell r="Y161">
            <v>0</v>
          </cell>
        </row>
        <row r="162">
          <cell r="C162"/>
          <cell r="E162">
            <v>0</v>
          </cell>
          <cell r="H162"/>
          <cell r="J162">
            <v>0</v>
          </cell>
          <cell r="M162"/>
          <cell r="O162">
            <v>0</v>
          </cell>
          <cell r="R162"/>
          <cell r="T162">
            <v>0</v>
          </cell>
          <cell r="W162"/>
          <cell r="Y162">
            <v>0</v>
          </cell>
        </row>
        <row r="163">
          <cell r="C163"/>
          <cell r="E163">
            <v>0</v>
          </cell>
          <cell r="H163"/>
          <cell r="J163">
            <v>0</v>
          </cell>
          <cell r="M163"/>
          <cell r="O163">
            <v>0</v>
          </cell>
          <cell r="R163"/>
          <cell r="T163">
            <v>0</v>
          </cell>
          <cell r="W163"/>
          <cell r="Y163">
            <v>0</v>
          </cell>
        </row>
        <row r="164">
          <cell r="C164"/>
          <cell r="E164">
            <v>0</v>
          </cell>
          <cell r="H164"/>
          <cell r="J164">
            <v>0</v>
          </cell>
          <cell r="M164"/>
          <cell r="O164">
            <v>0</v>
          </cell>
          <cell r="R164"/>
          <cell r="T164">
            <v>0</v>
          </cell>
          <cell r="W164"/>
          <cell r="Y164">
            <v>0</v>
          </cell>
        </row>
        <row r="165">
          <cell r="C165"/>
          <cell r="E165">
            <v>0</v>
          </cell>
          <cell r="H165"/>
          <cell r="J165">
            <v>0</v>
          </cell>
          <cell r="M165"/>
          <cell r="O165">
            <v>0</v>
          </cell>
          <cell r="R165"/>
          <cell r="T165">
            <v>0</v>
          </cell>
          <cell r="W165"/>
          <cell r="Y165">
            <v>0</v>
          </cell>
        </row>
        <row r="166">
          <cell r="C166" t="str">
            <v>Turnos docentes alocados</v>
          </cell>
          <cell r="E166"/>
          <cell r="H166" t="str">
            <v>Turnos docentes alocados</v>
          </cell>
          <cell r="J166"/>
          <cell r="M166" t="str">
            <v>Turnos docentes alocados</v>
          </cell>
          <cell r="O166"/>
          <cell r="R166" t="str">
            <v>Turnos docentes alocados</v>
          </cell>
          <cell r="T166"/>
          <cell r="W166" t="str">
            <v>Turnos docentes alocados</v>
          </cell>
          <cell r="Y166"/>
        </row>
        <row r="167">
          <cell r="C167" t="str">
            <v>Alocação em clínicas</v>
          </cell>
          <cell r="H167" t="str">
            <v>Alocação em clínicas</v>
          </cell>
          <cell r="J167"/>
          <cell r="M167" t="str">
            <v>Alocação em clínicas</v>
          </cell>
          <cell r="O167"/>
          <cell r="R167" t="str">
            <v>Alocação em clínicas</v>
          </cell>
          <cell r="T167"/>
          <cell r="W167" t="str">
            <v>Alocação em clínicas</v>
          </cell>
          <cell r="Y167"/>
        </row>
        <row r="168">
          <cell r="C168" t="str">
            <v>Ofertada?</v>
          </cell>
          <cell r="E168" t="str">
            <v>◄ EDITÁVEL</v>
          </cell>
          <cell r="H168" t="str">
            <v>Ofertada?</v>
          </cell>
          <cell r="J168" t="str">
            <v>◄ EDITÁVEL</v>
          </cell>
          <cell r="M168" t="str">
            <v>Ofertada?</v>
          </cell>
          <cell r="O168" t="str">
            <v>◄ EDITÁVEL</v>
          </cell>
          <cell r="R168" t="str">
            <v>Ofertada?</v>
          </cell>
          <cell r="T168" t="str">
            <v>◄ EDITÁVEL</v>
          </cell>
          <cell r="W168" t="str">
            <v>Ofertada?</v>
          </cell>
          <cell r="Y168" t="str">
            <v>◄ EDITÁVEL</v>
          </cell>
        </row>
        <row r="169">
          <cell r="E169"/>
        </row>
        <row r="171">
          <cell r="E171"/>
        </row>
        <row r="173">
          <cell r="C173"/>
          <cell r="J173"/>
          <cell r="O173"/>
          <cell r="T173"/>
          <cell r="Y173"/>
        </row>
        <row r="174">
          <cell r="C174"/>
          <cell r="H174"/>
          <cell r="M174"/>
          <cell r="R174"/>
          <cell r="T174"/>
          <cell r="W174"/>
          <cell r="Y174"/>
        </row>
        <row r="175">
          <cell r="C175" t="str">
            <v>UPC 4</v>
          </cell>
          <cell r="E175"/>
          <cell r="H175" t="str">
            <v>UCBMF 3</v>
          </cell>
          <cell r="J175"/>
          <cell r="M175" t="str">
            <v>UPD 1</v>
          </cell>
          <cell r="O175"/>
          <cell r="R175" t="str">
            <v>UCO 3</v>
          </cell>
          <cell r="T175"/>
          <cell r="W175" t="str">
            <v>UCI 1</v>
          </cell>
          <cell r="Y175"/>
        </row>
        <row r="176">
          <cell r="C176"/>
          <cell r="E176"/>
          <cell r="H176"/>
          <cell r="J176"/>
          <cell r="M176"/>
          <cell r="O176"/>
          <cell r="R176"/>
          <cell r="T176"/>
          <cell r="W176"/>
          <cell r="Y176"/>
        </row>
        <row r="177">
          <cell r="C177" t="str">
            <v>Semestre</v>
          </cell>
          <cell r="E177" t="str">
            <v>◄ EDITÁVEL</v>
          </cell>
          <cell r="H177" t="str">
            <v>Semestre</v>
          </cell>
          <cell r="J177" t="str">
            <v>◄ EDITÁVEL</v>
          </cell>
          <cell r="M177" t="str">
            <v>Semestre</v>
          </cell>
          <cell r="O177" t="str">
            <v>◄ EDITÁVEL</v>
          </cell>
          <cell r="R177" t="str">
            <v>Semestre</v>
          </cell>
          <cell r="T177" t="str">
            <v>◄ EDITÁVEL</v>
          </cell>
          <cell r="W177" t="str">
            <v>Semestre</v>
          </cell>
          <cell r="Y177" t="str">
            <v>◄ EDITÁVEL</v>
          </cell>
        </row>
        <row r="178">
          <cell r="C178" t="str">
            <v>Matriculados</v>
          </cell>
          <cell r="E178" t="str">
            <v>◄ EDITÁVEL</v>
          </cell>
          <cell r="H178" t="str">
            <v>Matriculados</v>
          </cell>
          <cell r="J178" t="str">
            <v>◄ EDITÁVEL</v>
          </cell>
          <cell r="M178" t="str">
            <v>Matriculados</v>
          </cell>
          <cell r="O178" t="str">
            <v>◄ EDITÁVEL</v>
          </cell>
          <cell r="R178" t="str">
            <v>Matriculados</v>
          </cell>
          <cell r="T178" t="str">
            <v>◄ EDITÁVEL</v>
          </cell>
          <cell r="W178" t="str">
            <v>Matriculados</v>
          </cell>
          <cell r="Y178"/>
        </row>
        <row r="179">
          <cell r="C179" t="str">
            <v>Dupla, trio ou Individual</v>
          </cell>
          <cell r="E179" t="str">
            <v>◄ EDITÁVEL</v>
          </cell>
          <cell r="H179" t="str">
            <v>Dupla, trio ou Individual</v>
          </cell>
          <cell r="J179" t="str">
            <v>◄ EDITÁVEL</v>
          </cell>
          <cell r="M179" t="str">
            <v>Dupla, trio ou Individual</v>
          </cell>
          <cell r="O179" t="str">
            <v>◄ EDITÁVEL</v>
          </cell>
          <cell r="R179" t="str">
            <v>Dupla, trio ou Individual</v>
          </cell>
          <cell r="T179" t="str">
            <v>◄ EDITÁVEL</v>
          </cell>
          <cell r="W179" t="str">
            <v>Dupla, trio ou Individual</v>
          </cell>
          <cell r="Y179"/>
        </row>
        <row r="180">
          <cell r="C180" t="str">
            <v>FÓRMULA NÃO MEXER</v>
          </cell>
          <cell r="H180" t="str">
            <v>FÓRMULA NÃO MEXER</v>
          </cell>
          <cell r="J180"/>
          <cell r="M180" t="str">
            <v>FÓRMULA NÃO MEXER</v>
          </cell>
          <cell r="O180"/>
          <cell r="R180" t="str">
            <v>FÓRMULA NÃO MEXER</v>
          </cell>
          <cell r="T180"/>
          <cell r="W180" t="str">
            <v>FÓRMULA NÃO MEXER</v>
          </cell>
          <cell r="Y180"/>
        </row>
        <row r="181">
          <cell r="C181" t="str">
            <v>Clínica utilizada</v>
          </cell>
          <cell r="E181" t="str">
            <v>◄ EDITÁVEL</v>
          </cell>
          <cell r="H181" t="str">
            <v>Clínica utilizada</v>
          </cell>
          <cell r="J181" t="str">
            <v>◄ EDITÁVEL</v>
          </cell>
          <cell r="M181" t="str">
            <v>Clínica utilizada</v>
          </cell>
          <cell r="O181" t="str">
            <v>◄ EDITÁVEL</v>
          </cell>
          <cell r="R181" t="str">
            <v>Clínica utilizada</v>
          </cell>
          <cell r="T181" t="str">
            <v>◄ EDITÁVEL</v>
          </cell>
          <cell r="W181" t="str">
            <v>Clínica utilizada</v>
          </cell>
          <cell r="Y181"/>
        </row>
        <row r="182">
          <cell r="C182" t="str">
            <v>FÓRMULA NÃO MEXER</v>
          </cell>
          <cell r="H182" t="str">
            <v>FÓRMULA NÃO MEXER</v>
          </cell>
          <cell r="J182"/>
          <cell r="M182" t="str">
            <v>FÓRMULA NÃO MEXER</v>
          </cell>
          <cell r="O182"/>
          <cell r="R182" t="str">
            <v>FÓRMULA NÃO MEXER</v>
          </cell>
          <cell r="T182"/>
          <cell r="W182" t="str">
            <v>FÓRMULA NÃO MEXER</v>
          </cell>
          <cell r="Y182"/>
        </row>
        <row r="183">
          <cell r="C183" t="str">
            <v>Consultórios necessários total</v>
          </cell>
          <cell r="H183" t="str">
            <v>Consultórios necessários total</v>
          </cell>
          <cell r="J183"/>
          <cell r="M183" t="str">
            <v>Consultórios necessários total</v>
          </cell>
          <cell r="O183"/>
          <cell r="R183" t="str">
            <v>Consultórios necessários total</v>
          </cell>
          <cell r="T183"/>
          <cell r="W183" t="str">
            <v>Consultórios necessários total</v>
          </cell>
        </row>
        <row r="184">
          <cell r="C184" t="str">
            <v>Nº de M's necessárias</v>
          </cell>
          <cell r="H184" t="str">
            <v>Nº de M's necessárias</v>
          </cell>
          <cell r="J184"/>
          <cell r="M184" t="str">
            <v>Nº de M's necessárias</v>
          </cell>
          <cell r="O184"/>
          <cell r="R184" t="str">
            <v>Nº de M's necessárias</v>
          </cell>
          <cell r="T184"/>
          <cell r="W184" t="str">
            <v>Nº de M's necessárias</v>
          </cell>
          <cell r="Y184"/>
        </row>
        <row r="185">
          <cell r="C185" t="str">
            <v>M's necessárias ARREDONDADO</v>
          </cell>
          <cell r="H185" t="str">
            <v>M's necessárias ARREDONDADO</v>
          </cell>
          <cell r="J185"/>
          <cell r="M185" t="str">
            <v>M's necessárias ARREDONDADO</v>
          </cell>
          <cell r="O185"/>
          <cell r="R185" t="str">
            <v>M's necessárias ARREDONDADO</v>
          </cell>
          <cell r="T185"/>
          <cell r="W185" t="str">
            <v>M's necessárias ARREDONDADO</v>
          </cell>
          <cell r="Y185"/>
        </row>
        <row r="186">
          <cell r="C186" t="str">
            <v>Consultórios por M</v>
          </cell>
          <cell r="H186" t="str">
            <v>Consultórios por M</v>
          </cell>
          <cell r="J186"/>
          <cell r="M186" t="str">
            <v>Consultórios por M</v>
          </cell>
          <cell r="O186"/>
          <cell r="R186" t="str">
            <v>Consultórios por M</v>
          </cell>
          <cell r="T186"/>
          <cell r="W186" t="str">
            <v>Consultórios por M</v>
          </cell>
          <cell r="Y186"/>
        </row>
        <row r="187">
          <cell r="C187" t="str">
            <v>Consultórios por M ARREDONDADO</v>
          </cell>
          <cell r="H187" t="str">
            <v>Consultórios por M ARREDONDADO</v>
          </cell>
          <cell r="J187"/>
          <cell r="M187" t="str">
            <v>Consultórios por M ARREDONDADO</v>
          </cell>
          <cell r="O187"/>
          <cell r="R187" t="str">
            <v>Consultórios por M ARREDONDADO</v>
          </cell>
          <cell r="T187"/>
          <cell r="W187" t="str">
            <v>Consultórios por M ARREDONDADO</v>
          </cell>
          <cell r="Y187"/>
        </row>
        <row r="188">
          <cell r="C188" t="str">
            <v>Percentual de uso da clínica/M</v>
          </cell>
          <cell r="H188" t="str">
            <v>Percentual de uso da clínica/M</v>
          </cell>
          <cell r="J188"/>
          <cell r="M188" t="str">
            <v>Percentual de uso da clínica/M</v>
          </cell>
          <cell r="O188"/>
          <cell r="R188" t="str">
            <v>Percentual de uso da clínica/M</v>
          </cell>
          <cell r="T188"/>
          <cell r="W188" t="str">
            <v>Percentual de uso da clínica/M</v>
          </cell>
          <cell r="Y188"/>
        </row>
        <row r="189">
          <cell r="J189"/>
          <cell r="T189"/>
          <cell r="Y189"/>
        </row>
        <row r="190">
          <cell r="C190" t="str">
            <v>CH Teórica semanal</v>
          </cell>
          <cell r="H190" t="str">
            <v>CH Teórica semanal</v>
          </cell>
          <cell r="J190"/>
          <cell r="M190" t="str">
            <v>CH Teórica semanal</v>
          </cell>
          <cell r="R190" t="str">
            <v>CH Teórica semanal</v>
          </cell>
          <cell r="W190" t="str">
            <v>CH Teórica semanal</v>
          </cell>
        </row>
        <row r="191">
          <cell r="C191" t="str">
            <v>Núcleo de espcialidade 1</v>
          </cell>
          <cell r="H191" t="str">
            <v>Núcleo de espcialidade 1</v>
          </cell>
          <cell r="J191"/>
          <cell r="M191" t="str">
            <v>Núcleo de espcialidade 1</v>
          </cell>
          <cell r="R191" t="str">
            <v>Núcleo de espcialidade 1</v>
          </cell>
          <cell r="W191" t="str">
            <v>Núcleo de espcialidade 1</v>
          </cell>
        </row>
        <row r="192">
          <cell r="C192" t="str">
            <v>FÓRMULA NÃO MEXER</v>
          </cell>
          <cell r="H192" t="str">
            <v>FÓRMULA NÃO MEXER</v>
          </cell>
          <cell r="J192"/>
          <cell r="M192" t="str">
            <v>FÓRMULA NÃO MEXER</v>
          </cell>
          <cell r="R192" t="str">
            <v>FÓRMULA NÃO MEXER</v>
          </cell>
          <cell r="W192" t="str">
            <v>FÓRMULA NÃO MEXER</v>
          </cell>
        </row>
        <row r="193">
          <cell r="C193" t="str">
            <v>Núcleo de espcialidade 2</v>
          </cell>
          <cell r="H193" t="str">
            <v>Núcleo de espcialidade 2</v>
          </cell>
          <cell r="J193"/>
          <cell r="M193" t="str">
            <v>Núcleo de espcialidade 2</v>
          </cell>
          <cell r="R193" t="str">
            <v>Núcleo de espcialidade 2</v>
          </cell>
          <cell r="W193" t="str">
            <v>Núcleo de espcialidade 2</v>
          </cell>
        </row>
        <row r="194">
          <cell r="C194" t="str">
            <v>FÓRMULA NÃO MEXER</v>
          </cell>
          <cell r="H194" t="str">
            <v>FÓRMULA NÃO MEXER</v>
          </cell>
          <cell r="J194"/>
          <cell r="M194" t="str">
            <v>FÓRMULA NÃO MEXER</v>
          </cell>
          <cell r="R194" t="str">
            <v>FÓRMULA NÃO MEXER</v>
          </cell>
          <cell r="W194" t="str">
            <v>FÓRMULA NÃO MEXER</v>
          </cell>
        </row>
        <row r="195">
          <cell r="C195" t="str">
            <v>Núcleo de espcialidade 3</v>
          </cell>
          <cell r="H195" t="str">
            <v>Núcleo de espcialidade 3</v>
          </cell>
          <cell r="J195"/>
          <cell r="M195" t="str">
            <v>Núcleo de espcialidade 3</v>
          </cell>
          <cell r="R195" t="str">
            <v>Núcleo de espcialidade 3</v>
          </cell>
          <cell r="W195" t="str">
            <v>Núcleo de espcialidade 3</v>
          </cell>
        </row>
        <row r="196">
          <cell r="C196" t="str">
            <v>FÓRMULA NÃO MEXER</v>
          </cell>
          <cell r="H196" t="str">
            <v>FÓRMULA NÃO MEXER</v>
          </cell>
          <cell r="J196"/>
          <cell r="M196" t="str">
            <v>FÓRMULA NÃO MEXER</v>
          </cell>
          <cell r="R196" t="str">
            <v>FÓRMULA NÃO MEXER</v>
          </cell>
          <cell r="W196" t="str">
            <v>FÓRMULA NÃO MEXER</v>
          </cell>
        </row>
        <row r="197">
          <cell r="C197" t="str">
            <v>Total docentes todos núcleos</v>
          </cell>
          <cell r="H197" t="str">
            <v>Total docentes todos núcleos</v>
          </cell>
          <cell r="J197"/>
          <cell r="M197" t="str">
            <v>Total docentes todos núcleos</v>
          </cell>
          <cell r="R197" t="str">
            <v>Total docentes todos núcleos</v>
          </cell>
          <cell r="W197" t="str">
            <v>Total docentes todos núcleos</v>
          </cell>
        </row>
        <row r="198">
          <cell r="C198" t="str">
            <v>Média de CH teórica/docente do núcleo</v>
          </cell>
          <cell r="H198" t="str">
            <v>Média de CH teórica/docente do núcleo</v>
          </cell>
          <cell r="M198" t="str">
            <v>Média de CH teórica/docente do núcleo</v>
          </cell>
          <cell r="R198" t="str">
            <v>Média de CH teórica/docente do núcleo</v>
          </cell>
          <cell r="W198" t="str">
            <v>Média de CH teórica/docente do núcleo</v>
          </cell>
        </row>
        <row r="199">
          <cell r="J199"/>
        </row>
        <row r="200">
          <cell r="C200" t="str">
            <v>CH semanal (de prática)/aluno</v>
          </cell>
          <cell r="E200" t="str">
            <v>◄ EDITÁVEL</v>
          </cell>
          <cell r="H200" t="str">
            <v>CH semanal (de prática)/aluno</v>
          </cell>
          <cell r="J200" t="str">
            <v>◄ EDITÁVEL</v>
          </cell>
          <cell r="M200" t="str">
            <v>CH semanal (de prática)/aluno</v>
          </cell>
          <cell r="O200" t="str">
            <v>◄ EDITÁVEL</v>
          </cell>
          <cell r="R200" t="str">
            <v>CH semanal (de prática)/aluno</v>
          </cell>
          <cell r="T200" t="str">
            <v>◄ EDITÁVEL</v>
          </cell>
          <cell r="W200" t="str">
            <v>CH semanal (de prática)/aluno</v>
          </cell>
          <cell r="Y200" t="str">
            <v>◄ EDITÁVEL</v>
          </cell>
        </row>
        <row r="201">
          <cell r="C201" t="str">
            <v>Clínicas de "X" horas</v>
          </cell>
          <cell r="E201" t="str">
            <v>◄ EDITÁVEL</v>
          </cell>
          <cell r="H201" t="str">
            <v>Clínicas de "X" horas</v>
          </cell>
          <cell r="J201" t="str">
            <v>◄ EDITÁVEL</v>
          </cell>
          <cell r="M201" t="str">
            <v>Clínicas de "X" horas</v>
          </cell>
          <cell r="O201" t="str">
            <v>◄ EDITÁVEL</v>
          </cell>
          <cell r="R201" t="str">
            <v>Clínicas de "X" horas</v>
          </cell>
          <cell r="T201" t="str">
            <v>◄ EDITÁVEL</v>
          </cell>
          <cell r="W201" t="str">
            <v>Clínicas de "X" horas</v>
          </cell>
          <cell r="Y201" t="str">
            <v>◄ EDITÁVEL</v>
          </cell>
        </row>
        <row r="202">
          <cell r="C202" t="str">
            <v>Turnos de uso/espaços clínicos por M</v>
          </cell>
          <cell r="E202"/>
          <cell r="H202" t="str">
            <v>Turnos de uso/espaços clínicos por M</v>
          </cell>
          <cell r="J202"/>
          <cell r="M202" t="str">
            <v>Turnos de uso/espaços clínicos por M</v>
          </cell>
          <cell r="O202"/>
          <cell r="R202" t="str">
            <v>Turnos de uso/espaços clínicos por M</v>
          </cell>
          <cell r="T202"/>
          <cell r="W202" t="str">
            <v>Turnos de uso/espaços clínicos por M</v>
          </cell>
          <cell r="Y202"/>
        </row>
        <row r="203">
          <cell r="C203" t="str">
            <v>Turnos de uso/espaços clínicos TOTAL</v>
          </cell>
          <cell r="E203"/>
          <cell r="H203" t="str">
            <v>Turnos de uso/espaços clínicos TOTAL</v>
          </cell>
          <cell r="J203"/>
          <cell r="M203" t="str">
            <v>Turnos de uso/espaços clínicos TOTAL</v>
          </cell>
          <cell r="O203"/>
          <cell r="R203" t="str">
            <v>Turnos de uso/espaços clínicos TOTAL</v>
          </cell>
          <cell r="T203"/>
          <cell r="W203" t="str">
            <v>Turnos de uso/espaços clínicos TOTAL</v>
          </cell>
          <cell r="Y203"/>
        </row>
        <row r="204">
          <cell r="C204" t="str">
            <v>CH da disciplina (todas M's)</v>
          </cell>
          <cell r="E204"/>
          <cell r="H204" t="str">
            <v>CH da disciplina (todas M's)</v>
          </cell>
          <cell r="J204"/>
          <cell r="M204" t="str">
            <v>CH da disciplina (todas M's)</v>
          </cell>
          <cell r="O204"/>
          <cell r="R204" t="str">
            <v>CH da disciplina (todas M's)</v>
          </cell>
          <cell r="T204"/>
          <cell r="W204" t="str">
            <v>CH da disciplina (todas M's)</v>
          </cell>
          <cell r="Y204"/>
        </row>
        <row r="205">
          <cell r="C205"/>
          <cell r="E205"/>
          <cell r="H205"/>
          <cell r="J205"/>
          <cell r="M205"/>
          <cell r="O205"/>
          <cell r="R205"/>
          <cell r="T205"/>
          <cell r="W205"/>
          <cell r="Y205"/>
        </row>
        <row r="206">
          <cell r="C206" t="str">
            <v>Tipo de prática</v>
          </cell>
          <cell r="E206" t="str">
            <v>◄ EDITÁVEL</v>
          </cell>
          <cell r="H206" t="str">
            <v>Tipo de prática</v>
          </cell>
          <cell r="J206" t="str">
            <v>◄ EDITÁVEL</v>
          </cell>
          <cell r="M206" t="str">
            <v>Tipo de prática</v>
          </cell>
          <cell r="O206" t="str">
            <v>◄ EDITÁVEL</v>
          </cell>
          <cell r="R206" t="str">
            <v>Tipo de prática</v>
          </cell>
          <cell r="T206" t="str">
            <v>◄ EDITÁVEL</v>
          </cell>
          <cell r="W206" t="str">
            <v>Tipo de prática</v>
          </cell>
          <cell r="Y206" t="str">
            <v>◄ EDITÁVEL</v>
          </cell>
        </row>
        <row r="207">
          <cell r="C207" t="str">
            <v>FÓRMULA NÃO MEXER</v>
          </cell>
          <cell r="E207"/>
          <cell r="H207" t="str">
            <v>FÓRMULA NÃO MEXER</v>
          </cell>
          <cell r="M207" t="str">
            <v>FÓRMULA NÃO MEXER</v>
          </cell>
          <cell r="R207" t="str">
            <v>FÓRMULA NÃO MEXER</v>
          </cell>
          <cell r="T207"/>
          <cell r="W207" t="str">
            <v>FÓRMULA NÃO MEXER</v>
          </cell>
          <cell r="Y207"/>
        </row>
        <row r="208">
          <cell r="C208" t="str">
            <v>Docentes necessários/M</v>
          </cell>
          <cell r="E208"/>
          <cell r="H208" t="str">
            <v>Docentes necessários/M</v>
          </cell>
          <cell r="J208"/>
          <cell r="M208" t="str">
            <v>Docentes necessários/M</v>
          </cell>
          <cell r="O208"/>
          <cell r="R208" t="str">
            <v>Docentes necessários/M</v>
          </cell>
          <cell r="T208"/>
          <cell r="W208" t="str">
            <v>Docentes necessários/M</v>
          </cell>
          <cell r="Y208"/>
        </row>
        <row r="209">
          <cell r="C209" t="str">
            <v>Docentes necessários TOTAL</v>
          </cell>
          <cell r="E209"/>
          <cell r="H209" t="str">
            <v>Docentes necessários TOTAL</v>
          </cell>
          <cell r="J209"/>
          <cell r="M209" t="str">
            <v>Docentes necessários TOTAL</v>
          </cell>
          <cell r="O209"/>
          <cell r="R209" t="str">
            <v>Docentes necessários TOTAL</v>
          </cell>
          <cell r="T209"/>
          <cell r="W209" t="str">
            <v>Docentes necessários TOTAL</v>
          </cell>
          <cell r="Y209"/>
        </row>
        <row r="210">
          <cell r="C210" t="str">
            <v>Relação Professor/Consultório Ind.</v>
          </cell>
          <cell r="E210"/>
          <cell r="H210" t="str">
            <v>Relação Professor/Consultório Ind.</v>
          </cell>
          <cell r="J210"/>
          <cell r="M210" t="str">
            <v>Relação Professor/Consultório Ind.</v>
          </cell>
          <cell r="O210"/>
          <cell r="R210" t="str">
            <v>Relação Professor/Consultório Ind.</v>
          </cell>
          <cell r="T210"/>
          <cell r="W210" t="str">
            <v>Relação Professor/Consultório Ind.</v>
          </cell>
          <cell r="Y210"/>
        </row>
        <row r="211">
          <cell r="C211"/>
          <cell r="E211"/>
          <cell r="H211"/>
          <cell r="J211"/>
          <cell r="M211"/>
          <cell r="O211"/>
          <cell r="R211"/>
          <cell r="T211"/>
          <cell r="W211"/>
          <cell r="Y211"/>
        </row>
        <row r="212">
          <cell r="C212"/>
          <cell r="E212" t="str">
            <v>CH semanal</v>
          </cell>
          <cell r="H212" t="str">
            <v>Docentes atuando:</v>
          </cell>
          <cell r="J212" t="str">
            <v>CH semanal</v>
          </cell>
          <cell r="M212" t="str">
            <v>Docentes atuando:</v>
          </cell>
          <cell r="O212" t="str">
            <v>CH semanal</v>
          </cell>
          <cell r="R212" t="str">
            <v>Docentes atuando:</v>
          </cell>
          <cell r="T212" t="str">
            <v>CH semanal</v>
          </cell>
          <cell r="W212" t="str">
            <v>Docentes atuando:</v>
          </cell>
          <cell r="Y212" t="str">
            <v>CH semanal</v>
          </cell>
        </row>
        <row r="213">
          <cell r="C213" t="str">
            <v>Materiais Dentários</v>
          </cell>
          <cell r="E213">
            <v>6</v>
          </cell>
          <cell r="H213" t="str">
            <v>Cirurgia</v>
          </cell>
          <cell r="J213">
            <v>12</v>
          </cell>
          <cell r="M213" t="str">
            <v>Prótese</v>
          </cell>
          <cell r="O213">
            <v>6</v>
          </cell>
          <cell r="R213" t="str">
            <v>Dentística</v>
          </cell>
          <cell r="T213">
            <v>24</v>
          </cell>
          <cell r="W213" t="str">
            <v>Pediatria</v>
          </cell>
          <cell r="Y213">
            <v>6</v>
          </cell>
        </row>
        <row r="214">
          <cell r="C214" t="str">
            <v>Materiais Dentários</v>
          </cell>
          <cell r="E214">
            <v>6</v>
          </cell>
          <cell r="H214" t="str">
            <v>Cirurgia</v>
          </cell>
          <cell r="J214">
            <v>12</v>
          </cell>
          <cell r="M214" t="str">
            <v>Prótese</v>
          </cell>
          <cell r="O214">
            <v>6</v>
          </cell>
          <cell r="R214" t="str">
            <v>Periodontia</v>
          </cell>
          <cell r="T214">
            <v>24</v>
          </cell>
          <cell r="W214" t="str">
            <v>Pediatria</v>
          </cell>
          <cell r="Y214">
            <v>6</v>
          </cell>
        </row>
        <row r="215">
          <cell r="C215" t="str">
            <v>Materiais Dentários</v>
          </cell>
          <cell r="E215">
            <v>6</v>
          </cell>
          <cell r="H215"/>
          <cell r="J215">
            <v>0</v>
          </cell>
          <cell r="M215" t="str">
            <v>Prótese</v>
          </cell>
          <cell r="O215">
            <v>6</v>
          </cell>
          <cell r="R215" t="str">
            <v>Endodontia</v>
          </cell>
          <cell r="T215">
            <v>24</v>
          </cell>
          <cell r="W215"/>
          <cell r="Y215">
            <v>0</v>
          </cell>
        </row>
        <row r="216">
          <cell r="C216"/>
          <cell r="E216">
            <v>0</v>
          </cell>
          <cell r="H216"/>
          <cell r="J216">
            <v>0</v>
          </cell>
          <cell r="M216" t="str">
            <v>Prótese</v>
          </cell>
          <cell r="O216">
            <v>6</v>
          </cell>
          <cell r="R216"/>
          <cell r="T216">
            <v>0</v>
          </cell>
          <cell r="W216"/>
          <cell r="Y216">
            <v>0</v>
          </cell>
        </row>
        <row r="217">
          <cell r="C217"/>
          <cell r="E217">
            <v>0</v>
          </cell>
          <cell r="H217"/>
          <cell r="J217">
            <v>0</v>
          </cell>
          <cell r="M217"/>
          <cell r="O217">
            <v>0</v>
          </cell>
          <cell r="R217"/>
          <cell r="T217">
            <v>0</v>
          </cell>
          <cell r="W217"/>
          <cell r="Y217">
            <v>0</v>
          </cell>
        </row>
        <row r="218">
          <cell r="C218"/>
          <cell r="E218">
            <v>0</v>
          </cell>
          <cell r="H218"/>
          <cell r="J218">
            <v>0</v>
          </cell>
          <cell r="M218"/>
          <cell r="O218">
            <v>0</v>
          </cell>
          <cell r="R218"/>
          <cell r="T218">
            <v>0</v>
          </cell>
          <cell r="W218"/>
          <cell r="Y218">
            <v>0</v>
          </cell>
        </row>
        <row r="219">
          <cell r="C219"/>
          <cell r="E219">
            <v>0</v>
          </cell>
          <cell r="H219"/>
          <cell r="J219">
            <v>0</v>
          </cell>
          <cell r="M219"/>
          <cell r="O219">
            <v>0</v>
          </cell>
          <cell r="R219"/>
          <cell r="T219">
            <v>0</v>
          </cell>
          <cell r="W219"/>
          <cell r="Y219">
            <v>0</v>
          </cell>
        </row>
        <row r="220">
          <cell r="C220"/>
          <cell r="E220">
            <v>0</v>
          </cell>
          <cell r="H220"/>
          <cell r="J220">
            <v>0</v>
          </cell>
          <cell r="M220"/>
          <cell r="O220">
            <v>0</v>
          </cell>
          <cell r="R220"/>
          <cell r="T220">
            <v>0</v>
          </cell>
          <cell r="W220"/>
          <cell r="Y220">
            <v>0</v>
          </cell>
        </row>
        <row r="221">
          <cell r="C221" t="str">
            <v>Turnos docentes alocados</v>
          </cell>
          <cell r="E221"/>
          <cell r="H221" t="str">
            <v>Turnos docentes alocados</v>
          </cell>
          <cell r="J221"/>
          <cell r="M221" t="str">
            <v>Turnos docentes alocados</v>
          </cell>
          <cell r="O221"/>
          <cell r="R221" t="str">
            <v>Turnos docentes alocados</v>
          </cell>
          <cell r="T221"/>
          <cell r="W221" t="str">
            <v>Turnos docentes alocados</v>
          </cell>
          <cell r="Y221"/>
        </row>
        <row r="222">
          <cell r="C222" t="str">
            <v>Alocação em clínicas</v>
          </cell>
          <cell r="H222" t="str">
            <v>Alocação em clínicas</v>
          </cell>
          <cell r="J222"/>
          <cell r="M222" t="str">
            <v>Alocação em clínicas</v>
          </cell>
          <cell r="O222"/>
          <cell r="R222" t="str">
            <v>Alocação em clínicas</v>
          </cell>
          <cell r="T222"/>
          <cell r="W222" t="str">
            <v>Alocação em clínicas</v>
          </cell>
          <cell r="Y222"/>
        </row>
        <row r="223">
          <cell r="C223" t="str">
            <v>Ofertada?</v>
          </cell>
          <cell r="E223" t="str">
            <v>◄ EDITÁVEL</v>
          </cell>
          <cell r="H223" t="str">
            <v>Ofertada?</v>
          </cell>
          <cell r="J223" t="str">
            <v>◄ EDITÁVEL</v>
          </cell>
          <cell r="M223" t="str">
            <v>Ofertada?</v>
          </cell>
          <cell r="O223" t="str">
            <v>◄ EDITÁVEL</v>
          </cell>
          <cell r="R223" t="str">
            <v>Ofertada?</v>
          </cell>
          <cell r="T223" t="str">
            <v>◄ EDITÁVEL</v>
          </cell>
          <cell r="W223" t="str">
            <v>Ofertada?</v>
          </cell>
          <cell r="Y223" t="str">
            <v>◄ EDITÁVEL</v>
          </cell>
        </row>
        <row r="224">
          <cell r="E224"/>
        </row>
        <row r="226">
          <cell r="E226"/>
        </row>
        <row r="228">
          <cell r="C228"/>
          <cell r="E228"/>
          <cell r="H228"/>
          <cell r="M228"/>
          <cell r="R228"/>
          <cell r="W228"/>
        </row>
        <row r="229">
          <cell r="C229"/>
          <cell r="H229"/>
          <cell r="M229"/>
          <cell r="R229"/>
        </row>
        <row r="230">
          <cell r="C230" t="str">
            <v>UCO 2</v>
          </cell>
          <cell r="E230"/>
          <cell r="H230" t="str">
            <v>Orto</v>
          </cell>
          <cell r="J230"/>
          <cell r="M230" t="str">
            <v>UCBMF 2</v>
          </cell>
          <cell r="O230"/>
          <cell r="R230" t="str">
            <v>USBC 3</v>
          </cell>
          <cell r="T230"/>
        </row>
        <row r="231">
          <cell r="C231"/>
          <cell r="E231"/>
          <cell r="H231"/>
          <cell r="J231"/>
          <cell r="M231"/>
          <cell r="O231"/>
          <cell r="R231"/>
          <cell r="T231"/>
        </row>
        <row r="232">
          <cell r="C232" t="str">
            <v>Semestre</v>
          </cell>
          <cell r="E232" t="str">
            <v>◄ EDITÁVEL</v>
          </cell>
          <cell r="H232" t="str">
            <v>Semestre</v>
          </cell>
          <cell r="J232" t="str">
            <v>◄ EDITÁVEL</v>
          </cell>
          <cell r="M232" t="str">
            <v>Semestre</v>
          </cell>
          <cell r="O232" t="str">
            <v>◄ EDITÁVEL</v>
          </cell>
          <cell r="R232" t="str">
            <v>Semestre</v>
          </cell>
          <cell r="T232" t="str">
            <v>◄ EDITÁVEL</v>
          </cell>
        </row>
        <row r="233">
          <cell r="C233" t="str">
            <v>Matriculados</v>
          </cell>
          <cell r="E233" t="str">
            <v>◄ EDITÁVEL</v>
          </cell>
          <cell r="H233" t="str">
            <v>Matriculados</v>
          </cell>
          <cell r="J233" t="str">
            <v>◄ EDITÁVEL</v>
          </cell>
          <cell r="M233" t="str">
            <v>Matriculados</v>
          </cell>
          <cell r="O233" t="str">
            <v>◄ EDITÁVEL</v>
          </cell>
          <cell r="R233" t="str">
            <v>Matriculados</v>
          </cell>
          <cell r="T233" t="str">
            <v>◄ EDITÁVEL</v>
          </cell>
        </row>
        <row r="234">
          <cell r="C234" t="str">
            <v>Dupla, trio ou Individual</v>
          </cell>
          <cell r="E234" t="str">
            <v>◄ EDITÁVEL</v>
          </cell>
          <cell r="H234" t="str">
            <v>Dupla, trio ou Individual</v>
          </cell>
          <cell r="J234" t="str">
            <v>◄ EDITÁVEL</v>
          </cell>
          <cell r="M234" t="str">
            <v>Dupla, trio ou Individual</v>
          </cell>
          <cell r="O234" t="str">
            <v>◄ EDITÁVEL</v>
          </cell>
          <cell r="R234" t="str">
            <v>Dupla, trio ou Individual</v>
          </cell>
          <cell r="T234" t="str">
            <v>◄ EDITÁVEL</v>
          </cell>
        </row>
        <row r="235">
          <cell r="C235" t="str">
            <v>FÓRMULA NÃO MEXER</v>
          </cell>
          <cell r="H235" t="str">
            <v>FÓRMULA NÃO MEXER</v>
          </cell>
          <cell r="J235"/>
          <cell r="M235" t="str">
            <v>FÓRMULA NÃO MEXER</v>
          </cell>
          <cell r="O235"/>
          <cell r="R235" t="str">
            <v>FÓRMULA NÃO MEXER</v>
          </cell>
          <cell r="T235"/>
        </row>
        <row r="236">
          <cell r="C236" t="str">
            <v>Clínica utilizada</v>
          </cell>
          <cell r="E236" t="str">
            <v>◄ EDITÁVEL</v>
          </cell>
          <cell r="H236" t="str">
            <v>Clínica utilizada</v>
          </cell>
          <cell r="J236" t="str">
            <v>◄ EDITÁVEL</v>
          </cell>
          <cell r="M236" t="str">
            <v>Clínica utilizada</v>
          </cell>
          <cell r="O236" t="str">
            <v>◄ EDITÁVEL</v>
          </cell>
          <cell r="R236" t="str">
            <v>Clínica utilizada</v>
          </cell>
          <cell r="T236" t="str">
            <v>◄ EDITÁVEL</v>
          </cell>
        </row>
        <row r="237">
          <cell r="C237" t="str">
            <v>FÓRMULA NÃO MEXER</v>
          </cell>
          <cell r="H237" t="str">
            <v>FÓRMULA NÃO MEXER</v>
          </cell>
          <cell r="J237"/>
          <cell r="M237" t="str">
            <v>FÓRMULA NÃO MEXER</v>
          </cell>
          <cell r="O237"/>
          <cell r="R237" t="str">
            <v>FÓRMULA NÃO MEXER</v>
          </cell>
          <cell r="T237"/>
          <cell r="W237"/>
          <cell r="Y237"/>
        </row>
        <row r="238">
          <cell r="C238" t="str">
            <v>Consultórios necessários total</v>
          </cell>
          <cell r="H238" t="str">
            <v>Consultórios necessários total</v>
          </cell>
          <cell r="J238"/>
          <cell r="M238" t="str">
            <v>Consultórios necessários total</v>
          </cell>
          <cell r="O238"/>
          <cell r="R238" t="str">
            <v>Consultórios necessários total</v>
          </cell>
          <cell r="T238"/>
        </row>
        <row r="239">
          <cell r="C239" t="str">
            <v>Nº de M's necessárias</v>
          </cell>
          <cell r="H239" t="str">
            <v>Nº de M's necessárias</v>
          </cell>
          <cell r="J239"/>
          <cell r="M239" t="str">
            <v>Nº de M's necessárias</v>
          </cell>
          <cell r="O239"/>
          <cell r="R239" t="str">
            <v>Nº de M's necessárias</v>
          </cell>
          <cell r="T239"/>
        </row>
        <row r="240">
          <cell r="C240" t="str">
            <v>M's necessárias ARREDONDADO</v>
          </cell>
          <cell r="H240" t="str">
            <v>M's necessárias ARREDONDADO</v>
          </cell>
          <cell r="J240"/>
          <cell r="M240" t="str">
            <v>M's necessárias ARREDONDADO</v>
          </cell>
          <cell r="O240"/>
          <cell r="R240" t="str">
            <v>M's necessárias ARREDONDADO</v>
          </cell>
          <cell r="T240"/>
        </row>
        <row r="241">
          <cell r="C241" t="str">
            <v>Consultórios por M</v>
          </cell>
          <cell r="H241" t="str">
            <v>Consultórios por M</v>
          </cell>
          <cell r="J241"/>
          <cell r="M241" t="str">
            <v>Consultórios por M</v>
          </cell>
          <cell r="O241"/>
          <cell r="R241" t="str">
            <v>Consultórios por M</v>
          </cell>
          <cell r="T241"/>
        </row>
        <row r="242">
          <cell r="C242" t="str">
            <v>Consultórios por M ARREDONDADO</v>
          </cell>
          <cell r="H242" t="str">
            <v>Consultórios por M ARREDONDADO</v>
          </cell>
          <cell r="J242"/>
          <cell r="M242" t="str">
            <v>Consultórios por M ARREDONDADO</v>
          </cell>
          <cell r="O242"/>
          <cell r="R242" t="str">
            <v>Consultórios por M ARREDONDADO</v>
          </cell>
          <cell r="T242"/>
        </row>
        <row r="243">
          <cell r="C243" t="str">
            <v>Percentual de uso da clínica/M</v>
          </cell>
          <cell r="H243" t="str">
            <v>Percentual de uso da clínica/M</v>
          </cell>
          <cell r="J243"/>
          <cell r="M243" t="str">
            <v>Percentual de uso da clínica/M</v>
          </cell>
          <cell r="O243"/>
          <cell r="R243" t="str">
            <v>Percentual de uso da clínica/M</v>
          </cell>
          <cell r="T243"/>
        </row>
        <row r="244">
          <cell r="J244"/>
        </row>
        <row r="245">
          <cell r="C245" t="str">
            <v>CH Teórica semanal</v>
          </cell>
          <cell r="H245" t="str">
            <v>CH Teórica semanal</v>
          </cell>
          <cell r="J245"/>
          <cell r="M245" t="str">
            <v>CH Teórica semanal</v>
          </cell>
          <cell r="R245" t="str">
            <v>CH Teórica semanal</v>
          </cell>
        </row>
        <row r="246">
          <cell r="C246" t="str">
            <v>Núcleo de espcialidade 1</v>
          </cell>
          <cell r="H246" t="str">
            <v>Núcleo de espcialidade 1</v>
          </cell>
          <cell r="J246"/>
          <cell r="M246" t="str">
            <v>Núcleo de espcialidade 1</v>
          </cell>
          <cell r="R246" t="str">
            <v>Núcleo de espcialidade 1</v>
          </cell>
        </row>
        <row r="247">
          <cell r="C247" t="str">
            <v>FÓRMULA NÃO MEXER</v>
          </cell>
          <cell r="H247" t="str">
            <v>FÓRMULA NÃO MEXER</v>
          </cell>
          <cell r="J247"/>
          <cell r="M247" t="str">
            <v>FÓRMULA NÃO MEXER</v>
          </cell>
          <cell r="R247" t="str">
            <v>FÓRMULA NÃO MEXER</v>
          </cell>
        </row>
        <row r="248">
          <cell r="C248" t="str">
            <v>Núcleo de espcialidade 2</v>
          </cell>
          <cell r="H248" t="str">
            <v>Núcleo de espcialidade 2</v>
          </cell>
          <cell r="J248"/>
          <cell r="M248" t="str">
            <v>Núcleo de espcialidade 2</v>
          </cell>
          <cell r="R248" t="str">
            <v>Núcleo de espcialidade 2</v>
          </cell>
        </row>
        <row r="249">
          <cell r="C249" t="str">
            <v>FÓRMULA NÃO MEXER</v>
          </cell>
          <cell r="H249" t="str">
            <v>FÓRMULA NÃO MEXER</v>
          </cell>
          <cell r="J249"/>
          <cell r="M249" t="str">
            <v>FÓRMULA NÃO MEXER</v>
          </cell>
          <cell r="R249" t="str">
            <v>FÓRMULA NÃO MEXER</v>
          </cell>
        </row>
        <row r="250">
          <cell r="C250" t="str">
            <v>Núcleo de espcialidade 3</v>
          </cell>
          <cell r="H250" t="str">
            <v>Núcleo de espcialidade 3</v>
          </cell>
          <cell r="J250"/>
          <cell r="M250" t="str">
            <v>Núcleo de espcialidade 3</v>
          </cell>
          <cell r="R250" t="str">
            <v>Núcleo de espcialidade 3</v>
          </cell>
        </row>
        <row r="251">
          <cell r="C251" t="str">
            <v>FÓRMULA NÃO MEXER</v>
          </cell>
          <cell r="H251" t="str">
            <v>FÓRMULA NÃO MEXER</v>
          </cell>
          <cell r="J251"/>
          <cell r="M251" t="str">
            <v>FÓRMULA NÃO MEXER</v>
          </cell>
          <cell r="R251" t="str">
            <v>FÓRMULA NÃO MEXER</v>
          </cell>
        </row>
        <row r="252">
          <cell r="C252" t="str">
            <v>Total docentes todos núcleos</v>
          </cell>
          <cell r="H252" t="str">
            <v>Total docentes todos núcleos</v>
          </cell>
          <cell r="J252"/>
          <cell r="M252" t="str">
            <v>Total docentes todos núcleos</v>
          </cell>
          <cell r="R252" t="str">
            <v>Total docentes todos núcleos</v>
          </cell>
          <cell r="W252"/>
          <cell r="Y252"/>
        </row>
        <row r="253">
          <cell r="C253" t="str">
            <v>Média de CH teórica/docente do núcleo</v>
          </cell>
          <cell r="H253" t="str">
            <v>Média de CH teórica/docente do núcleo</v>
          </cell>
          <cell r="M253" t="str">
            <v>Média de CH teórica/docente do núcleo</v>
          </cell>
          <cell r="R253" t="str">
            <v>Média de CH teórica/docente do núcleo</v>
          </cell>
        </row>
        <row r="254">
          <cell r="J254"/>
        </row>
        <row r="255">
          <cell r="C255" t="str">
            <v>CH semanal (de prática)/aluno</v>
          </cell>
          <cell r="E255" t="str">
            <v>◄ EDITÁVEL</v>
          </cell>
          <cell r="H255" t="str">
            <v>CH semanal (de prática)/aluno</v>
          </cell>
          <cell r="J255" t="str">
            <v>◄ EDITÁVEL</v>
          </cell>
          <cell r="M255" t="str">
            <v>CH semanal (de prática)/aluno</v>
          </cell>
          <cell r="O255" t="str">
            <v>◄ EDITÁVEL</v>
          </cell>
          <cell r="R255" t="str">
            <v>CH semanal (de prática)/aluno</v>
          </cell>
          <cell r="T255" t="str">
            <v>◄ EDITÁVEL</v>
          </cell>
        </row>
        <row r="256">
          <cell r="C256" t="str">
            <v>Clínicas de "X" horas</v>
          </cell>
          <cell r="E256" t="str">
            <v>◄ EDITÁVEL</v>
          </cell>
          <cell r="H256" t="str">
            <v>Clínicas de "X" horas</v>
          </cell>
          <cell r="J256" t="str">
            <v>◄ EDITÁVEL</v>
          </cell>
          <cell r="M256" t="str">
            <v>Clínicas de "X" horas</v>
          </cell>
          <cell r="O256" t="str">
            <v>◄ EDITÁVEL</v>
          </cell>
          <cell r="R256" t="str">
            <v>Clínicas de "X" horas</v>
          </cell>
          <cell r="T256" t="str">
            <v>◄ EDITÁVEL</v>
          </cell>
        </row>
        <row r="257">
          <cell r="C257" t="str">
            <v>Turnos de uso/espaços clínicos por M</v>
          </cell>
          <cell r="E257"/>
          <cell r="H257" t="str">
            <v>Turnos de uso/espaços clínicos por M</v>
          </cell>
          <cell r="J257"/>
          <cell r="M257" t="str">
            <v>Turnos de uso/espaços clínicos por M</v>
          </cell>
          <cell r="O257"/>
          <cell r="R257" t="str">
            <v>Turnos de uso/espaços clínicos por M</v>
          </cell>
          <cell r="T257"/>
        </row>
        <row r="258">
          <cell r="C258" t="str">
            <v>Turnos de uso/espaços clínicos TOTAL</v>
          </cell>
          <cell r="E258"/>
          <cell r="H258" t="str">
            <v>Turnos de uso/espaços clínicos TOTAL</v>
          </cell>
          <cell r="J258"/>
          <cell r="M258" t="str">
            <v>Turnos de uso/espaços clínicos TOTAL</v>
          </cell>
          <cell r="O258"/>
          <cell r="R258" t="str">
            <v>Turnos de uso/espaços clínicos TOTAL</v>
          </cell>
          <cell r="T258"/>
          <cell r="W258"/>
          <cell r="Y258"/>
        </row>
        <row r="259">
          <cell r="C259" t="str">
            <v>CH da disciplina (todas M's)</v>
          </cell>
          <cell r="E259"/>
          <cell r="H259" t="str">
            <v>CH da disciplina (todas M's)</v>
          </cell>
          <cell r="J259"/>
          <cell r="M259" t="str">
            <v>CH da disciplina (todas M's)</v>
          </cell>
          <cell r="O259"/>
          <cell r="R259" t="str">
            <v>CH da disciplina (todas M's)</v>
          </cell>
          <cell r="T259"/>
        </row>
        <row r="260">
          <cell r="C260"/>
          <cell r="E260"/>
          <cell r="H260"/>
          <cell r="J260"/>
          <cell r="M260"/>
          <cell r="O260"/>
          <cell r="R260"/>
          <cell r="T260"/>
        </row>
        <row r="261">
          <cell r="C261" t="str">
            <v>Tipo de prática</v>
          </cell>
          <cell r="E261" t="str">
            <v>◄ EDITÁVEL</v>
          </cell>
          <cell r="H261" t="str">
            <v>Tipo de prática</v>
          </cell>
          <cell r="J261" t="str">
            <v>◄ EDITÁVEL</v>
          </cell>
          <cell r="M261" t="str">
            <v>Tipo de prática</v>
          </cell>
          <cell r="O261" t="str">
            <v>◄ EDITÁVEL</v>
          </cell>
          <cell r="R261" t="str">
            <v>Tipo de prática</v>
          </cell>
          <cell r="T261" t="str">
            <v>◄ EDITÁVEL</v>
          </cell>
        </row>
        <row r="262">
          <cell r="C262" t="str">
            <v>FÓRMULA NÃO MEXER</v>
          </cell>
          <cell r="E262"/>
          <cell r="H262" t="str">
            <v>FÓRMULA NÃO MEXER</v>
          </cell>
          <cell r="M262" t="str">
            <v>FÓRMULA NÃO MEXER</v>
          </cell>
          <cell r="R262" t="str">
            <v>FÓRMULA NÃO MEXER</v>
          </cell>
        </row>
        <row r="263">
          <cell r="C263" t="str">
            <v>Docentes necessários/M</v>
          </cell>
          <cell r="E263"/>
          <cell r="H263" t="str">
            <v>Docentes necessários/M</v>
          </cell>
          <cell r="J263"/>
          <cell r="M263" t="str">
            <v>Docentes necessários/M</v>
          </cell>
          <cell r="O263"/>
          <cell r="R263" t="str">
            <v>Docentes necessários/M</v>
          </cell>
          <cell r="T263"/>
        </row>
        <row r="264">
          <cell r="C264" t="str">
            <v>Docentes necessários TOTAL</v>
          </cell>
          <cell r="E264"/>
          <cell r="H264" t="str">
            <v>Docentes necessários TOTAL</v>
          </cell>
          <cell r="J264"/>
          <cell r="M264" t="str">
            <v>Docentes necessários TOTAL</v>
          </cell>
          <cell r="O264"/>
          <cell r="R264" t="str">
            <v>Docentes necessários TOTAL</v>
          </cell>
          <cell r="T264"/>
        </row>
        <row r="265">
          <cell r="C265" t="str">
            <v>Relação Professor/Consultório Ind.</v>
          </cell>
          <cell r="E265"/>
          <cell r="H265" t="str">
            <v>Relação Professor/Consultório Ind.</v>
          </cell>
          <cell r="J265"/>
          <cell r="M265" t="str">
            <v>Relação Professor/Consultório Ind.</v>
          </cell>
          <cell r="O265"/>
          <cell r="R265" t="str">
            <v>Relação Professor/Consultório Ind.</v>
          </cell>
          <cell r="T265"/>
          <cell r="W265"/>
          <cell r="Y265"/>
        </row>
        <row r="266">
          <cell r="C266"/>
          <cell r="E266"/>
          <cell r="H266"/>
          <cell r="J266"/>
          <cell r="M266"/>
          <cell r="O266"/>
          <cell r="R266"/>
          <cell r="T266"/>
          <cell r="W266"/>
          <cell r="Y266"/>
        </row>
        <row r="267">
          <cell r="C267" t="str">
            <v>Docentes atuando:</v>
          </cell>
          <cell r="E267" t="str">
            <v>CH semanal</v>
          </cell>
          <cell r="H267" t="str">
            <v>Docentes atuando:</v>
          </cell>
          <cell r="J267" t="str">
            <v>CH semanal</v>
          </cell>
          <cell r="M267" t="str">
            <v>Docentes atuando:</v>
          </cell>
          <cell r="O267" t="str">
            <v>CH semanal</v>
          </cell>
          <cell r="R267" t="str">
            <v>Docentes atuando:</v>
          </cell>
          <cell r="T267" t="str">
            <v>CH semanal</v>
          </cell>
        </row>
        <row r="268">
          <cell r="C268" t="str">
            <v>Dentística</v>
          </cell>
          <cell r="E268">
            <v>10</v>
          </cell>
          <cell r="H268" t="str">
            <v>Ortodontia</v>
          </cell>
          <cell r="J268">
            <v>6</v>
          </cell>
          <cell r="M268" t="str">
            <v>Cirurgia</v>
          </cell>
          <cell r="O268">
            <v>12</v>
          </cell>
          <cell r="R268" t="str">
            <v>Saúde Coletiva</v>
          </cell>
          <cell r="T268">
            <v>20</v>
          </cell>
        </row>
        <row r="269">
          <cell r="C269" t="str">
            <v>Periodontia</v>
          </cell>
          <cell r="E269">
            <v>10</v>
          </cell>
          <cell r="H269" t="str">
            <v>Ortodontia</v>
          </cell>
          <cell r="J269">
            <v>6</v>
          </cell>
          <cell r="M269" t="str">
            <v>Cirurgia</v>
          </cell>
          <cell r="O269">
            <v>12</v>
          </cell>
          <cell r="R269"/>
          <cell r="T269">
            <v>0</v>
          </cell>
        </row>
        <row r="270">
          <cell r="C270" t="str">
            <v>Endodontia</v>
          </cell>
          <cell r="E270">
            <v>10</v>
          </cell>
          <cell r="H270" t="str">
            <v>Ortodontia</v>
          </cell>
          <cell r="J270">
            <v>6</v>
          </cell>
          <cell r="M270"/>
          <cell r="O270">
            <v>0</v>
          </cell>
          <cell r="R270"/>
          <cell r="T270">
            <v>0</v>
          </cell>
        </row>
        <row r="271">
          <cell r="C271"/>
          <cell r="E271">
            <v>0</v>
          </cell>
          <cell r="H271"/>
          <cell r="J271">
            <v>0</v>
          </cell>
          <cell r="M271"/>
          <cell r="O271">
            <v>0</v>
          </cell>
          <cell r="R271"/>
          <cell r="T271">
            <v>0</v>
          </cell>
        </row>
        <row r="272">
          <cell r="C272"/>
          <cell r="E272">
            <v>0</v>
          </cell>
          <cell r="H272"/>
          <cell r="J272">
            <v>0</v>
          </cell>
          <cell r="M272"/>
          <cell r="O272">
            <v>0</v>
          </cell>
          <cell r="R272"/>
          <cell r="T272">
            <v>0</v>
          </cell>
        </row>
        <row r="273">
          <cell r="C273"/>
          <cell r="E273">
            <v>0</v>
          </cell>
          <cell r="H273"/>
          <cell r="J273">
            <v>0</v>
          </cell>
          <cell r="M273"/>
          <cell r="O273">
            <v>0</v>
          </cell>
          <cell r="R273"/>
          <cell r="T273">
            <v>0</v>
          </cell>
        </row>
        <row r="274">
          <cell r="C274"/>
          <cell r="E274">
            <v>0</v>
          </cell>
          <cell r="H274"/>
          <cell r="J274">
            <v>0</v>
          </cell>
          <cell r="M274"/>
          <cell r="O274">
            <v>0</v>
          </cell>
          <cell r="R274"/>
          <cell r="T274">
            <v>0</v>
          </cell>
        </row>
        <row r="275">
          <cell r="C275"/>
          <cell r="E275">
            <v>0</v>
          </cell>
          <cell r="H275"/>
          <cell r="J275">
            <v>0</v>
          </cell>
          <cell r="M275"/>
          <cell r="O275">
            <v>0</v>
          </cell>
          <cell r="R275"/>
          <cell r="T275">
            <v>0</v>
          </cell>
        </row>
        <row r="276">
          <cell r="C276" t="str">
            <v>Turnos docentes alocados</v>
          </cell>
          <cell r="E276"/>
          <cell r="H276" t="str">
            <v>Turnos docentes alocados</v>
          </cell>
          <cell r="J276"/>
          <cell r="M276" t="str">
            <v>Turnos docentes alocados</v>
          </cell>
          <cell r="O276"/>
          <cell r="R276" t="str">
            <v>Turnos docentes alocados</v>
          </cell>
          <cell r="T276"/>
        </row>
        <row r="277">
          <cell r="C277" t="str">
            <v>Alocação em clínicas</v>
          </cell>
          <cell r="H277" t="str">
            <v>Alocação em clínicas</v>
          </cell>
          <cell r="J277"/>
          <cell r="M277" t="str">
            <v>Alocação em clínicas</v>
          </cell>
          <cell r="O277"/>
          <cell r="R277" t="str">
            <v>Alocação em clínicas</v>
          </cell>
          <cell r="T277"/>
        </row>
        <row r="278">
          <cell r="C278" t="str">
            <v>Ofertada?</v>
          </cell>
          <cell r="E278" t="str">
            <v>◄ EDITÁVEL</v>
          </cell>
          <cell r="H278" t="str">
            <v>Ofertada?</v>
          </cell>
          <cell r="J278" t="str">
            <v>◄ EDITÁVEL</v>
          </cell>
          <cell r="M278" t="str">
            <v>Ofertada?</v>
          </cell>
          <cell r="O278" t="str">
            <v>◄ EDITÁVEL</v>
          </cell>
          <cell r="R278" t="str">
            <v>Ofertada?</v>
          </cell>
          <cell r="T278" t="str">
            <v>◄ EDITÁVEL</v>
          </cell>
        </row>
        <row r="282">
          <cell r="E282"/>
        </row>
        <row r="284">
          <cell r="C284"/>
          <cell r="E284"/>
          <cell r="H284"/>
          <cell r="M284"/>
          <cell r="R284"/>
          <cell r="W284"/>
        </row>
        <row r="285">
          <cell r="C285"/>
          <cell r="H285"/>
          <cell r="M285"/>
          <cell r="R285"/>
          <cell r="W285"/>
          <cell r="Y285"/>
        </row>
        <row r="286">
          <cell r="C286" t="str">
            <v>UPC 3</v>
          </cell>
          <cell r="E286"/>
          <cell r="H286" t="str">
            <v>UCO 1</v>
          </cell>
          <cell r="J286"/>
          <cell r="M286" t="str">
            <v>UCBMF 1</v>
          </cell>
          <cell r="O286"/>
          <cell r="R286" t="str">
            <v>USBC 2</v>
          </cell>
          <cell r="T286"/>
          <cell r="W286" t="str">
            <v>Psicologia</v>
          </cell>
          <cell r="Y286"/>
        </row>
        <row r="287">
          <cell r="C287"/>
          <cell r="E287"/>
          <cell r="H287"/>
          <cell r="J287"/>
          <cell r="M287"/>
          <cell r="O287"/>
          <cell r="R287"/>
          <cell r="T287"/>
          <cell r="W287"/>
          <cell r="Y287"/>
        </row>
        <row r="288">
          <cell r="C288" t="str">
            <v>Semestre</v>
          </cell>
          <cell r="E288" t="str">
            <v>◄ EDITÁVEL</v>
          </cell>
          <cell r="H288" t="str">
            <v>Semestre</v>
          </cell>
          <cell r="J288" t="str">
            <v>◄ EDITÁVEL</v>
          </cell>
          <cell r="M288" t="str">
            <v>Semestre</v>
          </cell>
          <cell r="O288" t="str">
            <v>◄ EDITÁVEL</v>
          </cell>
          <cell r="R288" t="str">
            <v>Semestre</v>
          </cell>
          <cell r="T288" t="str">
            <v>◄ EDITÁVEL</v>
          </cell>
          <cell r="W288" t="str">
            <v>Semestre</v>
          </cell>
          <cell r="Y288" t="str">
            <v>◄ EDITÁVEL</v>
          </cell>
        </row>
        <row r="289">
          <cell r="C289" t="str">
            <v>Matriculados</v>
          </cell>
          <cell r="E289" t="str">
            <v>◄ EDITÁVEL</v>
          </cell>
          <cell r="H289" t="str">
            <v>Matriculados</v>
          </cell>
          <cell r="J289" t="str">
            <v>◄ EDITÁVEL</v>
          </cell>
          <cell r="M289" t="str">
            <v>Matriculados</v>
          </cell>
          <cell r="O289" t="str">
            <v>◄ EDITÁVEL</v>
          </cell>
          <cell r="R289" t="str">
            <v>Matriculados</v>
          </cell>
          <cell r="T289" t="str">
            <v>◄ EDITÁVEL</v>
          </cell>
          <cell r="W289" t="str">
            <v>Matriculados</v>
          </cell>
          <cell r="Y289" t="str">
            <v>◄ EDITÁVEL</v>
          </cell>
        </row>
        <row r="290">
          <cell r="C290" t="str">
            <v>Dupla, trio ou Individual</v>
          </cell>
          <cell r="E290" t="str">
            <v>◄ EDITÁVEL</v>
          </cell>
          <cell r="H290" t="str">
            <v>Dupla, trio ou Individual</v>
          </cell>
          <cell r="J290" t="str">
            <v>◄ EDITÁVEL</v>
          </cell>
          <cell r="M290" t="str">
            <v>Dupla, trio ou Individual</v>
          </cell>
          <cell r="O290" t="str">
            <v>◄ EDITÁVEL</v>
          </cell>
          <cell r="R290" t="str">
            <v>Dupla, trio ou Individual</v>
          </cell>
          <cell r="T290" t="str">
            <v>◄ EDITÁVEL</v>
          </cell>
          <cell r="W290" t="str">
            <v>Dupla, trio ou Individual</v>
          </cell>
          <cell r="Y290" t="str">
            <v>◄ EDITÁVEL</v>
          </cell>
        </row>
        <row r="291">
          <cell r="C291" t="str">
            <v>FÓRMULA NÃO MEXER</v>
          </cell>
          <cell r="H291" t="str">
            <v>FÓRMULA NÃO MEXER</v>
          </cell>
          <cell r="J291"/>
          <cell r="M291" t="str">
            <v>FÓRMULA NÃO MEXER</v>
          </cell>
          <cell r="O291"/>
          <cell r="R291" t="str">
            <v>FÓRMULA NÃO MEXER</v>
          </cell>
          <cell r="T291"/>
          <cell r="W291" t="str">
            <v>FÓRMULA NÃO MEXER</v>
          </cell>
          <cell r="Y291"/>
        </row>
        <row r="292">
          <cell r="C292" t="str">
            <v>Clínica utilizada</v>
          </cell>
          <cell r="E292" t="str">
            <v>◄ EDITÁVEL</v>
          </cell>
          <cell r="H292" t="str">
            <v>Clínica utilizada</v>
          </cell>
          <cell r="J292" t="str">
            <v>◄ EDITÁVEL</v>
          </cell>
          <cell r="M292" t="str">
            <v>Clínica utilizada</v>
          </cell>
          <cell r="O292" t="str">
            <v>◄ EDITÁVEL</v>
          </cell>
          <cell r="R292" t="str">
            <v>Clínica utilizada</v>
          </cell>
          <cell r="T292" t="str">
            <v>◄ EDITÁVEL</v>
          </cell>
          <cell r="W292" t="str">
            <v>Clínica utilizada</v>
          </cell>
          <cell r="Y292" t="str">
            <v>◄ EDITÁVEL</v>
          </cell>
        </row>
        <row r="293">
          <cell r="C293" t="str">
            <v>FÓRMULA NÃO MEXER</v>
          </cell>
          <cell r="H293" t="str">
            <v>FÓRMULA NÃO MEXER</v>
          </cell>
          <cell r="J293"/>
          <cell r="M293" t="str">
            <v>FÓRMULA NÃO MEXER</v>
          </cell>
          <cell r="O293"/>
          <cell r="R293" t="str">
            <v>FÓRMULA NÃO MEXER</v>
          </cell>
          <cell r="T293"/>
          <cell r="W293" t="str">
            <v>FÓRMULA NÃO MEXER</v>
          </cell>
          <cell r="Y293"/>
        </row>
        <row r="294">
          <cell r="C294" t="str">
            <v>Consultórios necessários total</v>
          </cell>
          <cell r="H294" t="str">
            <v>Consultórios necessários total</v>
          </cell>
          <cell r="J294"/>
          <cell r="M294" t="str">
            <v>Consultórios necessários total</v>
          </cell>
          <cell r="O294"/>
          <cell r="R294" t="str">
            <v>Consultórios necessários total</v>
          </cell>
          <cell r="T294"/>
          <cell r="W294" t="str">
            <v>Consultórios necessários total</v>
          </cell>
          <cell r="Y294"/>
        </row>
        <row r="295">
          <cell r="C295" t="str">
            <v>Nº de M's necessárias</v>
          </cell>
          <cell r="H295" t="str">
            <v>Nº de M's necessárias</v>
          </cell>
          <cell r="J295"/>
          <cell r="M295" t="str">
            <v>Nº de M's necessárias</v>
          </cell>
          <cell r="O295"/>
          <cell r="R295" t="str">
            <v>Nº de M's necessárias</v>
          </cell>
          <cell r="T295"/>
          <cell r="W295" t="str">
            <v>Nº de M's necessárias</v>
          </cell>
          <cell r="Y295"/>
        </row>
        <row r="296">
          <cell r="C296" t="str">
            <v>M's necessárias ARREDONDADO</v>
          </cell>
          <cell r="E296" t="str">
            <v>RECOMENDADO PELA CSQV</v>
          </cell>
          <cell r="H296" t="str">
            <v>M's necessárias ARREDONDADO</v>
          </cell>
          <cell r="J296"/>
          <cell r="M296" t="str">
            <v>M's necessárias ARREDONDADO</v>
          </cell>
          <cell r="O296" t="str">
            <v>arredondado manualmente</v>
          </cell>
          <cell r="R296" t="str">
            <v>M's necessárias ARREDONDADO</v>
          </cell>
          <cell r="T296"/>
          <cell r="W296" t="str">
            <v>M's necessárias ARREDONDADO</v>
          </cell>
          <cell r="Y296"/>
        </row>
        <row r="297">
          <cell r="C297" t="str">
            <v>Consultórios por M</v>
          </cell>
          <cell r="H297" t="str">
            <v>Consultórios por M</v>
          </cell>
          <cell r="J297"/>
          <cell r="M297" t="str">
            <v>Consultórios por M</v>
          </cell>
          <cell r="O297"/>
          <cell r="R297" t="str">
            <v>Consultórios por M</v>
          </cell>
          <cell r="T297"/>
          <cell r="W297" t="str">
            <v>Consultórios por M</v>
          </cell>
          <cell r="Y297"/>
        </row>
        <row r="298">
          <cell r="C298" t="str">
            <v>Consultórios por M ARREDONDADO</v>
          </cell>
          <cell r="H298" t="str">
            <v>Consultórios por M ARREDONDADO</v>
          </cell>
          <cell r="J298"/>
          <cell r="M298" t="str">
            <v>Consultórios por M ARREDONDADO</v>
          </cell>
          <cell r="O298"/>
          <cell r="R298" t="str">
            <v>Consultórios por M ARREDONDADO</v>
          </cell>
          <cell r="T298"/>
          <cell r="W298" t="str">
            <v>Consultórios por M ARREDONDADO</v>
          </cell>
          <cell r="Y298"/>
        </row>
        <row r="299">
          <cell r="C299" t="str">
            <v>Percentual de uso da clínica/M</v>
          </cell>
          <cell r="H299" t="str">
            <v>Percentual de uso da clínica/M</v>
          </cell>
          <cell r="J299"/>
          <cell r="M299" t="str">
            <v>Percentual de uso da clínica/M</v>
          </cell>
          <cell r="O299"/>
          <cell r="R299" t="str">
            <v>Percentual de uso da clínica/M</v>
          </cell>
          <cell r="T299"/>
          <cell r="W299" t="str">
            <v>Percentual de uso da clínica/M</v>
          </cell>
          <cell r="Y299"/>
        </row>
        <row r="300">
          <cell r="J300"/>
          <cell r="Y300"/>
        </row>
        <row r="301">
          <cell r="C301" t="str">
            <v>CH Teórica semanal</v>
          </cell>
          <cell r="H301" t="str">
            <v>CH Teórica semanal</v>
          </cell>
          <cell r="J301"/>
          <cell r="M301" t="str">
            <v>CH Teórica semanal</v>
          </cell>
          <cell r="R301" t="str">
            <v>CH Teórica semanal</v>
          </cell>
          <cell r="W301" t="str">
            <v>CH Teórica semanal</v>
          </cell>
        </row>
        <row r="302">
          <cell r="C302" t="str">
            <v>Núcleo de espcialidade 1</v>
          </cell>
          <cell r="H302" t="str">
            <v>Núcleo de espcialidade 1</v>
          </cell>
          <cell r="J302"/>
          <cell r="M302" t="str">
            <v>Núcleo de espcialidade 1</v>
          </cell>
          <cell r="R302" t="str">
            <v>Núcleo de espcialidade 1</v>
          </cell>
          <cell r="W302" t="str">
            <v>Núcleo de espcialidade 1</v>
          </cell>
        </row>
        <row r="303">
          <cell r="C303" t="str">
            <v>FÓRMULA NÃO MEXER</v>
          </cell>
          <cell r="H303" t="str">
            <v>FÓRMULA NÃO MEXER</v>
          </cell>
          <cell r="J303"/>
          <cell r="M303" t="str">
            <v>FÓRMULA NÃO MEXER</v>
          </cell>
          <cell r="R303" t="str">
            <v>FÓRMULA NÃO MEXER</v>
          </cell>
          <cell r="W303" t="str">
            <v>FÓRMULA NÃO MEXER</v>
          </cell>
        </row>
        <row r="304">
          <cell r="C304" t="str">
            <v>Núcleo de espcialidade 2</v>
          </cell>
          <cell r="H304" t="str">
            <v>Núcleo de espcialidade 2</v>
          </cell>
          <cell r="J304"/>
          <cell r="M304" t="str">
            <v>Núcleo de espcialidade 2</v>
          </cell>
          <cell r="R304" t="str">
            <v>Núcleo de espcialidade 2</v>
          </cell>
          <cell r="W304" t="str">
            <v>Núcleo de espcialidade 2</v>
          </cell>
        </row>
        <row r="305">
          <cell r="C305" t="str">
            <v>FÓRMULA NÃO MEXER</v>
          </cell>
          <cell r="H305" t="str">
            <v>FÓRMULA NÃO MEXER</v>
          </cell>
          <cell r="J305"/>
          <cell r="M305" t="str">
            <v>FÓRMULA NÃO MEXER</v>
          </cell>
          <cell r="R305" t="str">
            <v>FÓRMULA NÃO MEXER</v>
          </cell>
          <cell r="W305" t="str">
            <v>FÓRMULA NÃO MEXER</v>
          </cell>
        </row>
        <row r="306">
          <cell r="C306" t="str">
            <v>Núcleo de espcialidade 3</v>
          </cell>
          <cell r="H306" t="str">
            <v>Núcleo de espcialidade 3</v>
          </cell>
          <cell r="J306"/>
          <cell r="M306" t="str">
            <v>Núcleo de espcialidade 3</v>
          </cell>
          <cell r="R306" t="str">
            <v>Núcleo de espcialidade 3</v>
          </cell>
          <cell r="W306" t="str">
            <v>Núcleo de espcialidade 3</v>
          </cell>
        </row>
        <row r="307">
          <cell r="C307" t="str">
            <v>FÓRMULA NÃO MEXER</v>
          </cell>
          <cell r="H307" t="str">
            <v>FÓRMULA NÃO MEXER</v>
          </cell>
          <cell r="J307"/>
          <cell r="M307" t="str">
            <v>FÓRMULA NÃO MEXER</v>
          </cell>
          <cell r="R307" t="str">
            <v>FÓRMULA NÃO MEXER</v>
          </cell>
          <cell r="W307" t="str">
            <v>FÓRMULA NÃO MEXER</v>
          </cell>
        </row>
        <row r="308">
          <cell r="C308" t="str">
            <v>Total docentes todos núcleos</v>
          </cell>
          <cell r="H308" t="str">
            <v>Total docentes todos núcleos</v>
          </cell>
          <cell r="J308"/>
          <cell r="M308" t="str">
            <v>Total docentes todos núcleos</v>
          </cell>
          <cell r="R308" t="str">
            <v>Total docentes todos núcleos</v>
          </cell>
          <cell r="W308" t="str">
            <v>Total docentes todos núcleos</v>
          </cell>
        </row>
        <row r="309">
          <cell r="C309" t="str">
            <v>Média de CH teórica/docente do núcleo</v>
          </cell>
          <cell r="H309" t="str">
            <v>Média de CH teórica/docente do núcleo</v>
          </cell>
          <cell r="M309" t="str">
            <v>Média de CH teórica/docente do núcleo</v>
          </cell>
          <cell r="R309" t="str">
            <v>Média de CH teórica/docente do núcleo</v>
          </cell>
          <cell r="W309" t="str">
            <v>Média de CH teórica/docente do núcleo</v>
          </cell>
        </row>
        <row r="310">
          <cell r="J310"/>
        </row>
        <row r="311">
          <cell r="C311" t="str">
            <v>CH semanal (de prática)/aluno</v>
          </cell>
          <cell r="E311" t="str">
            <v>◄ EDITÁVEL</v>
          </cell>
          <cell r="H311" t="str">
            <v>CH semanal (de prática)/aluno</v>
          </cell>
          <cell r="J311" t="str">
            <v>◄ EDITÁVEL</v>
          </cell>
          <cell r="M311" t="str">
            <v>CH semanal (de prática)/aluno</v>
          </cell>
          <cell r="O311" t="str">
            <v>◄ EDITÁVEL</v>
          </cell>
          <cell r="R311" t="str">
            <v>CH semanal (de prática)/aluno</v>
          </cell>
          <cell r="T311" t="str">
            <v>◄ EDITÁVEL</v>
          </cell>
          <cell r="W311" t="str">
            <v>CH semanal (de prática)/aluno</v>
          </cell>
          <cell r="Y311" t="str">
            <v>◄ EDITÁVEL</v>
          </cell>
        </row>
        <row r="312">
          <cell r="C312" t="str">
            <v>Clínicas de "X" horas</v>
          </cell>
          <cell r="E312" t="str">
            <v>◄ EDITÁVEL</v>
          </cell>
          <cell r="H312" t="str">
            <v>Clínicas de "X" horas</v>
          </cell>
          <cell r="J312" t="str">
            <v>◄ EDITÁVEL</v>
          </cell>
          <cell r="M312" t="str">
            <v>Clínicas de "X" horas</v>
          </cell>
          <cell r="O312" t="str">
            <v>◄ EDITÁVEL</v>
          </cell>
          <cell r="R312" t="str">
            <v>Clínicas de "X" horas</v>
          </cell>
          <cell r="T312" t="str">
            <v>◄ EDITÁVEL</v>
          </cell>
          <cell r="W312" t="str">
            <v>Clínicas de "X" horas</v>
          </cell>
          <cell r="Y312" t="str">
            <v>◄ EDITÁVEL</v>
          </cell>
        </row>
        <row r="313">
          <cell r="C313" t="str">
            <v>Turnos de uso/espaços clínicos por M</v>
          </cell>
          <cell r="E313"/>
          <cell r="H313" t="str">
            <v>Turnos de uso/espaços clínicos por M</v>
          </cell>
          <cell r="J313"/>
          <cell r="M313" t="str">
            <v>Turnos de uso/espaços clínicos por M</v>
          </cell>
          <cell r="O313"/>
          <cell r="R313" t="str">
            <v>Turnos de uso/espaços clínicos por M</v>
          </cell>
          <cell r="T313"/>
          <cell r="W313" t="str">
            <v>Turnos de uso/espaços clínicos por M</v>
          </cell>
          <cell r="Y313"/>
        </row>
        <row r="314">
          <cell r="C314" t="str">
            <v>Turnos de uso/espaços clínicos TOTAL</v>
          </cell>
          <cell r="E314"/>
          <cell r="H314" t="str">
            <v>Turnos de uso/espaços clínicos TOTAL</v>
          </cell>
          <cell r="J314"/>
          <cell r="M314" t="str">
            <v>Turnos de uso/espaços clínicos TOTAL</v>
          </cell>
          <cell r="O314"/>
          <cell r="R314" t="str">
            <v>Turnos de uso/espaços clínicos TOTAL</v>
          </cell>
          <cell r="T314"/>
          <cell r="W314" t="str">
            <v>Turnos de uso/espaços clínicos TOTAL</v>
          </cell>
          <cell r="Y314"/>
        </row>
        <row r="315">
          <cell r="C315" t="str">
            <v>CH da disciplina (todas M's)</v>
          </cell>
          <cell r="E315"/>
          <cell r="H315" t="str">
            <v>CH da disciplina (todas M's)</v>
          </cell>
          <cell r="J315"/>
          <cell r="M315" t="str">
            <v>CH da disciplina (todas M's)</v>
          </cell>
          <cell r="O315"/>
          <cell r="R315" t="str">
            <v>CH da disciplina (todas M's)</v>
          </cell>
          <cell r="T315"/>
          <cell r="W315" t="str">
            <v>CH da disciplina (todas M's)</v>
          </cell>
          <cell r="Y315"/>
        </row>
        <row r="316">
          <cell r="C316"/>
          <cell r="E316"/>
          <cell r="H316"/>
          <cell r="J316"/>
          <cell r="M316"/>
          <cell r="O316"/>
          <cell r="R316"/>
          <cell r="T316"/>
          <cell r="W316"/>
          <cell r="Y316"/>
        </row>
        <row r="317">
          <cell r="C317" t="str">
            <v>Tipo de prática</v>
          </cell>
          <cell r="E317" t="str">
            <v>◄ EDITÁVEL</v>
          </cell>
          <cell r="H317" t="str">
            <v>Tipo de prática</v>
          </cell>
          <cell r="J317" t="str">
            <v>◄ EDITÁVEL</v>
          </cell>
          <cell r="M317" t="str">
            <v>Tipo de prática</v>
          </cell>
          <cell r="O317" t="str">
            <v>◄ EDITÁVEL</v>
          </cell>
          <cell r="R317" t="str">
            <v>Tipo de prática</v>
          </cell>
          <cell r="T317" t="str">
            <v>◄ EDITÁVEL</v>
          </cell>
          <cell r="W317" t="str">
            <v>Tipo de prática</v>
          </cell>
          <cell r="Y317" t="str">
            <v>◄ EDITÁVEL</v>
          </cell>
        </row>
        <row r="318">
          <cell r="C318" t="str">
            <v>FÓRMULA NÃO MEXER</v>
          </cell>
          <cell r="E318"/>
          <cell r="H318" t="str">
            <v>FÓRMULA NÃO MEXER</v>
          </cell>
          <cell r="M318" t="str">
            <v>FÓRMULA NÃO MEXER</v>
          </cell>
          <cell r="R318" t="str">
            <v>FÓRMULA NÃO MEXER</v>
          </cell>
          <cell r="W318" t="str">
            <v>FÓRMULA NÃO MEXER</v>
          </cell>
          <cell r="Y318"/>
        </row>
        <row r="319">
          <cell r="C319" t="str">
            <v>Docentes necessários/M</v>
          </cell>
          <cell r="E319"/>
          <cell r="H319" t="str">
            <v>Docentes necessários/M</v>
          </cell>
          <cell r="J319"/>
          <cell r="M319" t="str">
            <v>Docentes necessários/M</v>
          </cell>
          <cell r="O319"/>
          <cell r="R319" t="str">
            <v>Docentes necessários/M</v>
          </cell>
          <cell r="T319"/>
          <cell r="W319" t="str">
            <v>Docentes necessários/M</v>
          </cell>
          <cell r="Y319"/>
        </row>
        <row r="320">
          <cell r="C320" t="str">
            <v>Docentes necessários TOTAL</v>
          </cell>
          <cell r="E320"/>
          <cell r="H320" t="str">
            <v>Docentes necessários TOTAL</v>
          </cell>
          <cell r="J320"/>
          <cell r="M320" t="str">
            <v>Docentes necessários TOTAL</v>
          </cell>
          <cell r="O320"/>
          <cell r="R320" t="str">
            <v>Docentes necessários TOTAL</v>
          </cell>
          <cell r="T320"/>
          <cell r="W320" t="str">
            <v>Docentes necessários TOTAL</v>
          </cell>
          <cell r="Y320"/>
        </row>
        <row r="321">
          <cell r="C321" t="str">
            <v>Relação Professor/Consultório Ind.</v>
          </cell>
          <cell r="E321"/>
          <cell r="H321" t="str">
            <v>Relação Professor/Consultório Ind.</v>
          </cell>
          <cell r="J321"/>
          <cell r="M321" t="str">
            <v>Relação Professor/Consultório Ind.</v>
          </cell>
          <cell r="O321"/>
          <cell r="R321" t="str">
            <v>Relação Professor/Consultório Ind.</v>
          </cell>
          <cell r="T321"/>
          <cell r="W321" t="str">
            <v>Relação Professor/Consultório Ind.</v>
          </cell>
          <cell r="Y321"/>
        </row>
        <row r="322">
          <cell r="C322"/>
          <cell r="E322"/>
          <cell r="H322"/>
          <cell r="J322"/>
          <cell r="M322"/>
          <cell r="O322"/>
          <cell r="R322"/>
          <cell r="T322"/>
          <cell r="W322"/>
          <cell r="Y322"/>
        </row>
        <row r="323">
          <cell r="C323" t="str">
            <v>Docentes atuando:</v>
          </cell>
          <cell r="E323" t="str">
            <v>CH semanal</v>
          </cell>
          <cell r="H323" t="str">
            <v>Docentes atuando:</v>
          </cell>
          <cell r="J323" t="str">
            <v>CH semanal</v>
          </cell>
          <cell r="M323" t="str">
            <v>Docentes atuando:</v>
          </cell>
          <cell r="O323" t="str">
            <v>CH semanal</v>
          </cell>
          <cell r="R323" t="str">
            <v>Docentes atuando:</v>
          </cell>
          <cell r="T323" t="str">
            <v>CH semanal</v>
          </cell>
          <cell r="W323" t="str">
            <v>Docentes atuando:</v>
          </cell>
          <cell r="Y323" t="str">
            <v>CH semanal</v>
          </cell>
        </row>
        <row r="324">
          <cell r="C324" t="str">
            <v>Endodontia</v>
          </cell>
          <cell r="E324">
            <v>12</v>
          </cell>
          <cell r="H324" t="str">
            <v>Periodontia</v>
          </cell>
          <cell r="J324">
            <v>12</v>
          </cell>
          <cell r="M324" t="str">
            <v>Cirurgia</v>
          </cell>
          <cell r="O324">
            <v>12</v>
          </cell>
          <cell r="R324" t="str">
            <v>Saúde Coletiva</v>
          </cell>
          <cell r="T324">
            <v>16</v>
          </cell>
          <cell r="W324"/>
          <cell r="Y324">
            <v>0</v>
          </cell>
        </row>
        <row r="325">
          <cell r="C325" t="str">
            <v>Endodontia</v>
          </cell>
          <cell r="E325">
            <v>12</v>
          </cell>
          <cell r="H325" t="str">
            <v>Periodontia</v>
          </cell>
          <cell r="J325">
            <v>12</v>
          </cell>
          <cell r="M325" t="str">
            <v>Cirurgia</v>
          </cell>
          <cell r="O325">
            <v>12</v>
          </cell>
          <cell r="R325"/>
          <cell r="T325">
            <v>0</v>
          </cell>
          <cell r="W325"/>
          <cell r="Y325">
            <v>0</v>
          </cell>
        </row>
        <row r="326">
          <cell r="C326"/>
          <cell r="E326">
            <v>0</v>
          </cell>
          <cell r="H326" t="str">
            <v>Cariologia</v>
          </cell>
          <cell r="J326">
            <v>12</v>
          </cell>
          <cell r="M326" t="str">
            <v>Cirurgia</v>
          </cell>
          <cell r="O326">
            <v>12</v>
          </cell>
          <cell r="R326"/>
          <cell r="T326">
            <v>0</v>
          </cell>
          <cell r="W326"/>
          <cell r="Y326">
            <v>0</v>
          </cell>
        </row>
        <row r="327">
          <cell r="C327"/>
          <cell r="E327">
            <v>0</v>
          </cell>
          <cell r="H327"/>
          <cell r="J327">
            <v>0</v>
          </cell>
          <cell r="M327"/>
          <cell r="O327">
            <v>0</v>
          </cell>
          <cell r="R327"/>
          <cell r="T327">
            <v>0</v>
          </cell>
          <cell r="W327"/>
          <cell r="Y327">
            <v>0</v>
          </cell>
        </row>
        <row r="328">
          <cell r="C328"/>
          <cell r="E328">
            <v>0</v>
          </cell>
          <cell r="H328"/>
          <cell r="J328">
            <v>0</v>
          </cell>
          <cell r="M328"/>
          <cell r="O328">
            <v>0</v>
          </cell>
          <cell r="R328"/>
          <cell r="T328">
            <v>0</v>
          </cell>
          <cell r="W328"/>
          <cell r="Y328">
            <v>0</v>
          </cell>
        </row>
        <row r="329">
          <cell r="C329"/>
          <cell r="E329">
            <v>0</v>
          </cell>
          <cell r="H329"/>
          <cell r="J329">
            <v>0</v>
          </cell>
          <cell r="M329"/>
          <cell r="O329">
            <v>0</v>
          </cell>
          <cell r="R329"/>
          <cell r="T329">
            <v>0</v>
          </cell>
          <cell r="W329"/>
          <cell r="Y329">
            <v>0</v>
          </cell>
        </row>
        <row r="330">
          <cell r="C330"/>
          <cell r="E330">
            <v>0</v>
          </cell>
          <cell r="H330"/>
          <cell r="J330">
            <v>0</v>
          </cell>
          <cell r="M330"/>
          <cell r="O330">
            <v>0</v>
          </cell>
          <cell r="R330"/>
          <cell r="T330">
            <v>0</v>
          </cell>
          <cell r="W330"/>
          <cell r="Y330">
            <v>0</v>
          </cell>
        </row>
        <row r="331">
          <cell r="C331"/>
          <cell r="E331">
            <v>0</v>
          </cell>
          <cell r="H331"/>
          <cell r="J331">
            <v>0</v>
          </cell>
          <cell r="M331"/>
          <cell r="O331">
            <v>0</v>
          </cell>
          <cell r="R331"/>
          <cell r="T331">
            <v>0</v>
          </cell>
          <cell r="W331"/>
          <cell r="Y331">
            <v>0</v>
          </cell>
        </row>
        <row r="332">
          <cell r="C332" t="str">
            <v>Turnos docentes alocados</v>
          </cell>
          <cell r="E332"/>
          <cell r="H332" t="str">
            <v>Turnos docentes alocados</v>
          </cell>
          <cell r="J332"/>
          <cell r="M332" t="str">
            <v>Turnos docentes alocados</v>
          </cell>
          <cell r="O332"/>
          <cell r="R332" t="str">
            <v>Turnos docentes alocados</v>
          </cell>
          <cell r="T332"/>
          <cell r="W332" t="str">
            <v>Turnos docentes alocados</v>
          </cell>
          <cell r="Y332"/>
        </row>
        <row r="333">
          <cell r="C333" t="str">
            <v>Alocação em clínicas</v>
          </cell>
          <cell r="H333" t="str">
            <v>Alocação em clínicas</v>
          </cell>
          <cell r="J333"/>
          <cell r="M333" t="str">
            <v>Alocação em clínicas</v>
          </cell>
          <cell r="O333"/>
          <cell r="R333" t="str">
            <v>Alocação em clínicas</v>
          </cell>
          <cell r="T333"/>
          <cell r="W333" t="str">
            <v>Alocação em clínicas</v>
          </cell>
          <cell r="Y333"/>
        </row>
        <row r="334">
          <cell r="C334" t="str">
            <v>Ofertada?</v>
          </cell>
          <cell r="E334" t="str">
            <v>◄ EDITÁVEL</v>
          </cell>
          <cell r="H334" t="str">
            <v>Ofertada?</v>
          </cell>
          <cell r="J334" t="str">
            <v>◄ EDITÁVEL</v>
          </cell>
          <cell r="M334" t="str">
            <v>Ofertada?</v>
          </cell>
          <cell r="O334" t="str">
            <v>◄ EDITÁVEL</v>
          </cell>
          <cell r="R334" t="str">
            <v>Ofertada?</v>
          </cell>
          <cell r="T334" t="str">
            <v>◄ EDITÁVEL</v>
          </cell>
          <cell r="W334" t="str">
            <v>Ofertada?</v>
          </cell>
          <cell r="Y334" t="str">
            <v>◄ EDITÁVEL</v>
          </cell>
        </row>
        <row r="337">
          <cell r="E337"/>
        </row>
        <row r="339">
          <cell r="E339"/>
          <cell r="J339"/>
          <cell r="O339"/>
          <cell r="T339"/>
          <cell r="Y339"/>
        </row>
        <row r="340">
          <cell r="C340"/>
          <cell r="H340"/>
          <cell r="M340"/>
          <cell r="R340"/>
          <cell r="W340"/>
          <cell r="Y340"/>
        </row>
        <row r="341">
          <cell r="C341" t="str">
            <v>UDE 2</v>
          </cell>
          <cell r="E341"/>
          <cell r="H341" t="str">
            <v>USBC 1</v>
          </cell>
          <cell r="J341"/>
          <cell r="M341" t="str">
            <v>UPC 2 - Pré-clínica</v>
          </cell>
          <cell r="O341"/>
          <cell r="R341" t="str">
            <v>UPC 2 - Cariologia</v>
          </cell>
          <cell r="T341"/>
          <cell r="W341" t="str">
            <v>Estágio Observacional Rotatório</v>
          </cell>
          <cell r="Y341"/>
        </row>
        <row r="342">
          <cell r="C342"/>
          <cell r="E342"/>
          <cell r="H342"/>
          <cell r="J342"/>
          <cell r="M342"/>
          <cell r="O342"/>
          <cell r="R342"/>
          <cell r="T342"/>
          <cell r="W342"/>
          <cell r="Y342"/>
        </row>
        <row r="343">
          <cell r="C343" t="str">
            <v>Semestre</v>
          </cell>
          <cell r="E343" t="str">
            <v>◄ EDITÁVEL</v>
          </cell>
          <cell r="H343" t="str">
            <v>Semestre</v>
          </cell>
          <cell r="J343"/>
          <cell r="M343" t="str">
            <v>Semestre</v>
          </cell>
          <cell r="O343"/>
          <cell r="R343" t="str">
            <v>Semestre</v>
          </cell>
          <cell r="T343" t="str">
            <v>◄ EDITÁVEL</v>
          </cell>
          <cell r="W343" t="str">
            <v>Semestre</v>
          </cell>
          <cell r="Y343" t="str">
            <v>◄ EDITÁVEL</v>
          </cell>
        </row>
        <row r="344">
          <cell r="C344" t="str">
            <v>Matriculados</v>
          </cell>
          <cell r="E344" t="str">
            <v>◄ EDITÁVEL</v>
          </cell>
          <cell r="H344" t="str">
            <v>Matriculados</v>
          </cell>
          <cell r="J344"/>
          <cell r="M344" t="str">
            <v>Matriculados</v>
          </cell>
          <cell r="O344"/>
          <cell r="R344" t="str">
            <v>Matriculados</v>
          </cell>
          <cell r="T344" t="str">
            <v>◄ EDITÁVEL</v>
          </cell>
          <cell r="W344" t="str">
            <v>Matriculados</v>
          </cell>
          <cell r="Y344" t="str">
            <v>◄ EDITÁVEL</v>
          </cell>
        </row>
        <row r="345">
          <cell r="C345" t="str">
            <v>Dupla, trio ou Individual</v>
          </cell>
          <cell r="E345" t="str">
            <v>◄ EDITÁVEL</v>
          </cell>
          <cell r="H345" t="str">
            <v>Dupla, trio ou Individual</v>
          </cell>
          <cell r="J345"/>
          <cell r="M345" t="str">
            <v>Dupla, trio ou Individual</v>
          </cell>
          <cell r="O345"/>
          <cell r="R345" t="str">
            <v>Dupla, trio ou Individual</v>
          </cell>
          <cell r="T345" t="str">
            <v>◄ EDITÁVEL</v>
          </cell>
          <cell r="W345" t="str">
            <v>Dupla, trio ou Individual</v>
          </cell>
          <cell r="Y345" t="str">
            <v>◄ EDITÁVEL</v>
          </cell>
        </row>
        <row r="346">
          <cell r="C346" t="str">
            <v>FÓRMULA NÃO MEXER</v>
          </cell>
          <cell r="H346" t="str">
            <v>FÓRMULA NÃO MEXER</v>
          </cell>
          <cell r="J346"/>
          <cell r="M346" t="str">
            <v>FÓRMULA NÃO MEXER</v>
          </cell>
          <cell r="O346"/>
          <cell r="R346" t="str">
            <v>FÓRMULA NÃO MEXER</v>
          </cell>
          <cell r="T346"/>
          <cell r="W346" t="str">
            <v>FÓRMULA NÃO MEXER</v>
          </cell>
          <cell r="Y346"/>
        </row>
        <row r="347">
          <cell r="C347" t="str">
            <v>Clínica utilizada</v>
          </cell>
          <cell r="E347" t="str">
            <v>◄ EDITÁVEL</v>
          </cell>
          <cell r="H347" t="str">
            <v>Clínica utilizada</v>
          </cell>
          <cell r="J347"/>
          <cell r="M347" t="str">
            <v>Clínica utilizada</v>
          </cell>
          <cell r="O347"/>
          <cell r="R347" t="str">
            <v>Clínica utilizada</v>
          </cell>
          <cell r="T347" t="str">
            <v>◄ EDITÁVEL</v>
          </cell>
          <cell r="W347" t="str">
            <v>Clínica utilizada</v>
          </cell>
          <cell r="Y347" t="str">
            <v>◄ EDITÁVEL</v>
          </cell>
        </row>
        <row r="348">
          <cell r="C348" t="str">
            <v>FÓRMULA NÃO MEXER</v>
          </cell>
          <cell r="H348" t="str">
            <v>FÓRMULA NÃO MEXER</v>
          </cell>
          <cell r="J348"/>
          <cell r="M348" t="str">
            <v>FÓRMULA NÃO MEXER</v>
          </cell>
          <cell r="O348"/>
          <cell r="R348" t="str">
            <v>FÓRMULA NÃO MEXER</v>
          </cell>
          <cell r="T348"/>
          <cell r="W348" t="str">
            <v>FÓRMULA NÃO MEXER</v>
          </cell>
          <cell r="Y348"/>
        </row>
        <row r="349">
          <cell r="C349" t="str">
            <v>Consultórios necessários total</v>
          </cell>
          <cell r="H349" t="str">
            <v>Consultórios necessários total</v>
          </cell>
          <cell r="J349"/>
          <cell r="M349" t="str">
            <v>Consultórios necessários total</v>
          </cell>
          <cell r="O349"/>
          <cell r="R349" t="str">
            <v>Consultórios necessários total</v>
          </cell>
          <cell r="T349"/>
          <cell r="W349" t="str">
            <v>Consultórios necessários total</v>
          </cell>
          <cell r="Y349"/>
        </row>
        <row r="350">
          <cell r="C350" t="str">
            <v>Nº de M's necessárias</v>
          </cell>
          <cell r="H350" t="str">
            <v>Nº de M's necessárias</v>
          </cell>
          <cell r="J350"/>
          <cell r="M350" t="str">
            <v>Nº de M's necessárias</v>
          </cell>
          <cell r="O350"/>
          <cell r="R350" t="str">
            <v>Nº de M's necessárias</v>
          </cell>
          <cell r="T350"/>
          <cell r="W350" t="str">
            <v>Nº de M's necessárias</v>
          </cell>
          <cell r="Y350"/>
        </row>
        <row r="351">
          <cell r="C351" t="str">
            <v>M's necessárias ARREDONDADO</v>
          </cell>
          <cell r="H351" t="str">
            <v>M's necessárias ARREDONDADO</v>
          </cell>
          <cell r="J351"/>
          <cell r="M351" t="str">
            <v>M's necessárias ARREDONDADO</v>
          </cell>
          <cell r="O351"/>
          <cell r="R351" t="str">
            <v>M's necessárias ARREDONDADO</v>
          </cell>
          <cell r="T351"/>
          <cell r="W351" t="str">
            <v>M's necessárias ARREDONDADO</v>
          </cell>
          <cell r="Y351" t="str">
            <v>ARREDONDADO PRA CIMA</v>
          </cell>
        </row>
        <row r="352">
          <cell r="C352" t="str">
            <v>Consultórios por M</v>
          </cell>
          <cell r="H352" t="str">
            <v>Consultórios por M</v>
          </cell>
          <cell r="J352"/>
          <cell r="M352" t="str">
            <v>Consultórios por M</v>
          </cell>
          <cell r="O352"/>
          <cell r="R352" t="str">
            <v>Consultórios por M</v>
          </cell>
          <cell r="T352"/>
          <cell r="W352" t="str">
            <v>Consultórios por M</v>
          </cell>
          <cell r="Y352"/>
        </row>
        <row r="353">
          <cell r="C353" t="str">
            <v>Consultórios por M ARREDONDADO</v>
          </cell>
          <cell r="H353" t="str">
            <v>Consultórios por M ARREDONDADO</v>
          </cell>
          <cell r="J353"/>
          <cell r="M353" t="str">
            <v>Consultórios por M ARREDONDADO</v>
          </cell>
          <cell r="O353"/>
          <cell r="R353" t="str">
            <v>Consultórios por M ARREDONDADO</v>
          </cell>
          <cell r="T353"/>
          <cell r="W353" t="str">
            <v>Consultórios por M ARREDONDADO</v>
          </cell>
          <cell r="Y353"/>
        </row>
        <row r="354">
          <cell r="C354" t="str">
            <v>Percentual de uso da clínica/M</v>
          </cell>
          <cell r="H354" t="str">
            <v>Percentual de uso da clínica/M</v>
          </cell>
          <cell r="J354"/>
          <cell r="M354" t="str">
            <v>Percentual de uso da clínica/M</v>
          </cell>
          <cell r="O354"/>
          <cell r="R354" t="str">
            <v>Percentual de uso da clínica/M</v>
          </cell>
          <cell r="T354"/>
          <cell r="W354" t="str">
            <v>Percentual de uso da clínica/M</v>
          </cell>
          <cell r="Y354"/>
        </row>
        <row r="355">
          <cell r="J355"/>
        </row>
        <row r="356">
          <cell r="C356" t="str">
            <v>CH Teórica semanal</v>
          </cell>
          <cell r="H356" t="str">
            <v>CH Teórica semanal</v>
          </cell>
          <cell r="J356"/>
          <cell r="M356" t="str">
            <v>CH Teórica semanal</v>
          </cell>
          <cell r="R356" t="str">
            <v>CH Teórica semanal</v>
          </cell>
          <cell r="W356" t="str">
            <v>CH Teórica semanal</v>
          </cell>
        </row>
        <row r="357">
          <cell r="C357" t="str">
            <v>Núcleo de espcialidade 1</v>
          </cell>
          <cell r="H357" t="str">
            <v>Núcleo de espcialidade 1</v>
          </cell>
          <cell r="J357"/>
          <cell r="M357" t="str">
            <v>Núcleo de espcialidade 1</v>
          </cell>
          <cell r="R357" t="str">
            <v>Núcleo de espcialidade 1</v>
          </cell>
          <cell r="W357" t="str">
            <v>Núcleo de espcialidade 1</v>
          </cell>
        </row>
        <row r="358">
          <cell r="C358" t="str">
            <v>FÓRMULA NÃO MEXER</v>
          </cell>
          <cell r="H358" t="str">
            <v>FÓRMULA NÃO MEXER</v>
          </cell>
          <cell r="J358"/>
          <cell r="M358" t="str">
            <v>FÓRMULA NÃO MEXER</v>
          </cell>
          <cell r="R358" t="str">
            <v>FÓRMULA NÃO MEXER</v>
          </cell>
          <cell r="W358" t="str">
            <v>FÓRMULA NÃO MEXER</v>
          </cell>
        </row>
        <row r="359">
          <cell r="C359" t="str">
            <v>Núcleo de espcialidade 2</v>
          </cell>
          <cell r="H359" t="str">
            <v>Núcleo de espcialidade 2</v>
          </cell>
          <cell r="J359"/>
          <cell r="M359" t="str">
            <v>Núcleo de espcialidade 2</v>
          </cell>
          <cell r="R359" t="str">
            <v>Núcleo de espcialidade 2</v>
          </cell>
          <cell r="W359" t="str">
            <v>Núcleo de espcialidade 2</v>
          </cell>
        </row>
        <row r="360">
          <cell r="C360" t="str">
            <v>FÓRMULA NÃO MEXER</v>
          </cell>
          <cell r="H360" t="str">
            <v>FÓRMULA NÃO MEXER</v>
          </cell>
          <cell r="J360"/>
          <cell r="M360" t="str">
            <v>FÓRMULA NÃO MEXER</v>
          </cell>
          <cell r="R360" t="str">
            <v>FÓRMULA NÃO MEXER</v>
          </cell>
          <cell r="W360" t="str">
            <v>FÓRMULA NÃO MEXER</v>
          </cell>
        </row>
        <row r="361">
          <cell r="C361" t="str">
            <v>Núcleo de espcialidade 3</v>
          </cell>
          <cell r="H361" t="str">
            <v>Núcleo de espcialidade 3</v>
          </cell>
          <cell r="J361"/>
          <cell r="M361" t="str">
            <v>Núcleo de espcialidade 3</v>
          </cell>
          <cell r="R361" t="str">
            <v>Núcleo de espcialidade 3</v>
          </cell>
          <cell r="W361" t="str">
            <v>Núcleo de espcialidade 3</v>
          </cell>
        </row>
        <row r="362">
          <cell r="C362" t="str">
            <v>FÓRMULA NÃO MEXER</v>
          </cell>
          <cell r="H362" t="str">
            <v>FÓRMULA NÃO MEXER</v>
          </cell>
          <cell r="J362"/>
          <cell r="M362" t="str">
            <v>FÓRMULA NÃO MEXER</v>
          </cell>
          <cell r="R362" t="str">
            <v>FÓRMULA NÃO MEXER</v>
          </cell>
          <cell r="W362" t="str">
            <v>FÓRMULA NÃO MEXER</v>
          </cell>
        </row>
        <row r="363">
          <cell r="C363" t="str">
            <v>Total docentes todos núcleos</v>
          </cell>
          <cell r="H363" t="str">
            <v>Total docentes todos núcleos</v>
          </cell>
          <cell r="J363"/>
          <cell r="M363" t="str">
            <v>Total docentes todos núcleos</v>
          </cell>
          <cell r="R363" t="str">
            <v>Total docentes todos núcleos</v>
          </cell>
          <cell r="W363" t="str">
            <v>Total docentes todos núcleos</v>
          </cell>
        </row>
        <row r="364">
          <cell r="C364" t="str">
            <v>Média de CH teórica/docente do núcleo</v>
          </cell>
          <cell r="H364" t="str">
            <v>Média de CH teórica/docente do núcleo</v>
          </cell>
          <cell r="M364" t="str">
            <v>Média de CH teórica/docente do núcleo</v>
          </cell>
          <cell r="R364" t="str">
            <v>Média de CH teórica/docente do núcleo</v>
          </cell>
          <cell r="W364" t="str">
            <v>Média de CH teórica/docente do núcleo</v>
          </cell>
        </row>
        <row r="365">
          <cell r="J365"/>
        </row>
        <row r="366">
          <cell r="C366" t="str">
            <v>CH semanal (de prática)/aluno</v>
          </cell>
          <cell r="E366" t="str">
            <v>◄ EDITÁVEL</v>
          </cell>
          <cell r="H366" t="str">
            <v>CH semanal (de prática)/aluno</v>
          </cell>
          <cell r="J366"/>
          <cell r="M366" t="str">
            <v>CH semanal (de prática)/aluno</v>
          </cell>
          <cell r="O366"/>
          <cell r="R366" t="str">
            <v>CH semanal (de prática)/aluno</v>
          </cell>
          <cell r="T366" t="str">
            <v>◄ EDITÁVEL</v>
          </cell>
          <cell r="W366" t="str">
            <v>CH semanal (de prática)/aluno</v>
          </cell>
          <cell r="Y366" t="str">
            <v>◄ EDITÁVEL</v>
          </cell>
        </row>
        <row r="367">
          <cell r="C367" t="str">
            <v>Clínicas de "X" horas</v>
          </cell>
          <cell r="E367" t="str">
            <v>◄ EDITÁVEL</v>
          </cell>
          <cell r="H367" t="str">
            <v>Clínicas de "X" horas</v>
          </cell>
          <cell r="J367"/>
          <cell r="M367" t="str">
            <v>Clínicas de "X" horas</v>
          </cell>
          <cell r="O367"/>
          <cell r="R367" t="str">
            <v>Clínicas de "X" horas</v>
          </cell>
          <cell r="T367" t="str">
            <v>◄ EDITÁVEL</v>
          </cell>
          <cell r="W367" t="str">
            <v>Clínicas de "X" horas</v>
          </cell>
          <cell r="Y367" t="str">
            <v>◄ EDITÁVEL</v>
          </cell>
        </row>
        <row r="368">
          <cell r="C368" t="str">
            <v>Turnos de uso/espaços clínicos por M</v>
          </cell>
          <cell r="E368"/>
          <cell r="H368" t="str">
            <v>Turnos de uso/espaços clínicos por M</v>
          </cell>
          <cell r="J368"/>
          <cell r="M368" t="str">
            <v>Turnos de uso/espaços clínicos por M</v>
          </cell>
          <cell r="O368"/>
          <cell r="R368" t="str">
            <v>Turnos de uso/espaços clínicos por M</v>
          </cell>
          <cell r="T368"/>
          <cell r="W368" t="str">
            <v>Turnos de uso/espaços clínicos por M</v>
          </cell>
          <cell r="Y368"/>
        </row>
        <row r="369">
          <cell r="C369" t="str">
            <v>Turnos de uso/espaços clínicos TOTAL</v>
          </cell>
          <cell r="E369"/>
          <cell r="H369" t="str">
            <v>Turnos de uso/espaços clínicos TOTAL</v>
          </cell>
          <cell r="J369"/>
          <cell r="M369" t="str">
            <v>Turnos de uso/espaços clínicos TOTAL</v>
          </cell>
          <cell r="O369"/>
          <cell r="R369" t="str">
            <v>Turnos de uso/espaços clínicos TOTAL</v>
          </cell>
          <cell r="T369"/>
          <cell r="W369" t="str">
            <v>Turnos de uso/espaços clínicos TOTAL</v>
          </cell>
          <cell r="Y369"/>
        </row>
        <row r="370">
          <cell r="C370" t="str">
            <v>CH da disciplina (todas M's)</v>
          </cell>
          <cell r="E370"/>
          <cell r="H370" t="str">
            <v>CH da disciplina (todas M's)</v>
          </cell>
          <cell r="J370"/>
          <cell r="M370" t="str">
            <v>CH da disciplina (todas M's)</v>
          </cell>
          <cell r="O370"/>
          <cell r="R370" t="str">
            <v>CH da disciplina (todas M's)</v>
          </cell>
          <cell r="T370"/>
          <cell r="W370" t="str">
            <v>CH da disciplina (todas M's)</v>
          </cell>
          <cell r="Y370"/>
        </row>
        <row r="371">
          <cell r="C371"/>
          <cell r="E371"/>
          <cell r="H371"/>
          <cell r="J371"/>
          <cell r="M371"/>
          <cell r="O371"/>
          <cell r="R371"/>
          <cell r="T371"/>
          <cell r="W371"/>
          <cell r="Y371"/>
        </row>
        <row r="372">
          <cell r="C372" t="str">
            <v>Tipo de prática</v>
          </cell>
          <cell r="E372" t="str">
            <v>◄ EDITÁVEL</v>
          </cell>
          <cell r="H372" t="str">
            <v>Tipo de prática</v>
          </cell>
          <cell r="J372"/>
          <cell r="M372" t="str">
            <v>Tipo de prática</v>
          </cell>
          <cell r="O372"/>
          <cell r="R372" t="str">
            <v>Tipo de prática</v>
          </cell>
          <cell r="T372" t="str">
            <v>◄ EDITÁVEL</v>
          </cell>
          <cell r="W372" t="str">
            <v>Tipo de prática</v>
          </cell>
          <cell r="Y372" t="str">
            <v>◄ EDITÁVEL</v>
          </cell>
        </row>
        <row r="373">
          <cell r="C373" t="str">
            <v>FÓRMULA NÃO MEXER</v>
          </cell>
          <cell r="E373"/>
          <cell r="H373" t="str">
            <v>FÓRMULA NÃO MEXER</v>
          </cell>
          <cell r="M373" t="str">
            <v>FÓRMULA NÃO MEXER</v>
          </cell>
          <cell r="R373" t="str">
            <v>FÓRMULA NÃO MEXER</v>
          </cell>
          <cell r="W373" t="str">
            <v>FÓRMULA NÃO MEXER</v>
          </cell>
        </row>
        <row r="374">
          <cell r="C374" t="str">
            <v>Docentes necessários/M</v>
          </cell>
          <cell r="E374"/>
          <cell r="H374" t="str">
            <v>Docentes necessários/M</v>
          </cell>
          <cell r="J374"/>
          <cell r="M374" t="str">
            <v>Docentes necessários/M</v>
          </cell>
          <cell r="O374"/>
          <cell r="R374" t="str">
            <v>Docentes necessários/M</v>
          </cell>
          <cell r="T374"/>
          <cell r="W374" t="str">
            <v>Docentes necessários/M</v>
          </cell>
          <cell r="Y374"/>
        </row>
        <row r="375">
          <cell r="C375" t="str">
            <v>Docentes necessários TOTAL</v>
          </cell>
          <cell r="E375"/>
          <cell r="H375" t="str">
            <v>Docentes necessários TOTAL</v>
          </cell>
          <cell r="J375"/>
          <cell r="M375" t="str">
            <v>Docentes necessários TOTAL</v>
          </cell>
          <cell r="O375"/>
          <cell r="R375" t="str">
            <v>Docentes necessários TOTAL</v>
          </cell>
          <cell r="T375"/>
          <cell r="W375" t="str">
            <v>Docentes necessários TOTAL</v>
          </cell>
          <cell r="Y375"/>
        </row>
        <row r="376">
          <cell r="C376" t="str">
            <v>Relação Professor/Consultório Ind.</v>
          </cell>
          <cell r="E376"/>
          <cell r="H376" t="str">
            <v>Relação Professor/Consultório Ind.</v>
          </cell>
          <cell r="J376"/>
          <cell r="M376" t="str">
            <v>Relação Professor/Consultório Ind.</v>
          </cell>
          <cell r="O376"/>
          <cell r="R376" t="str">
            <v>Relação Professor/Consultório Ind.</v>
          </cell>
          <cell r="T376"/>
          <cell r="W376" t="str">
            <v>Relação Professor/Consultório Ind.</v>
          </cell>
          <cell r="Y376"/>
        </row>
        <row r="377">
          <cell r="E377"/>
          <cell r="J377"/>
          <cell r="O377"/>
          <cell r="T377"/>
          <cell r="Y377"/>
        </row>
        <row r="378">
          <cell r="C378" t="str">
            <v>Docentes atuando:</v>
          </cell>
          <cell r="E378" t="str">
            <v>CH semanal</v>
          </cell>
          <cell r="H378" t="str">
            <v>Docentes atuando:</v>
          </cell>
          <cell r="J378" t="str">
            <v>CH semanal</v>
          </cell>
          <cell r="M378" t="str">
            <v>Docentes atuando:</v>
          </cell>
          <cell r="O378" t="str">
            <v>CH semanal</v>
          </cell>
          <cell r="R378" t="str">
            <v>Docentes atuando:</v>
          </cell>
          <cell r="T378" t="str">
            <v>CH semanal</v>
          </cell>
          <cell r="W378" t="str">
            <v>Docentes atuando:</v>
          </cell>
          <cell r="Y378" t="str">
            <v>CH semanal</v>
          </cell>
        </row>
        <row r="379">
          <cell r="C379" t="str">
            <v>Patologia</v>
          </cell>
          <cell r="E379">
            <v>8</v>
          </cell>
          <cell r="H379" t="str">
            <v>Saúde Coletiva</v>
          </cell>
          <cell r="J379">
            <v>5</v>
          </cell>
          <cell r="M379" t="str">
            <v>Periodontia</v>
          </cell>
          <cell r="O379">
            <v>3.96</v>
          </cell>
          <cell r="R379" t="str">
            <v>Cariologia</v>
          </cell>
          <cell r="T379">
            <v>4</v>
          </cell>
          <cell r="W379" t="str">
            <v>Saúde Coletiva</v>
          </cell>
          <cell r="Y379">
            <v>1</v>
          </cell>
        </row>
        <row r="380">
          <cell r="C380" t="str">
            <v>Patologia</v>
          </cell>
          <cell r="E380">
            <v>8</v>
          </cell>
          <cell r="H380"/>
          <cell r="J380">
            <v>0</v>
          </cell>
          <cell r="M380" t="str">
            <v>Periodontia</v>
          </cell>
          <cell r="O380">
            <v>3.96</v>
          </cell>
          <cell r="R380" t="str">
            <v>Cariologia</v>
          </cell>
          <cell r="T380">
            <v>4</v>
          </cell>
          <cell r="W380"/>
          <cell r="Y380">
            <v>0</v>
          </cell>
        </row>
        <row r="381">
          <cell r="C381" t="str">
            <v>Patologia</v>
          </cell>
          <cell r="E381">
            <v>8</v>
          </cell>
          <cell r="H381"/>
          <cell r="J381">
            <v>0</v>
          </cell>
          <cell r="M381" t="str">
            <v>Dentística</v>
          </cell>
          <cell r="O381">
            <v>3.96</v>
          </cell>
          <cell r="R381"/>
          <cell r="T381">
            <v>0</v>
          </cell>
          <cell r="W381"/>
          <cell r="Y381">
            <v>0</v>
          </cell>
        </row>
        <row r="382">
          <cell r="C382"/>
          <cell r="E382">
            <v>0</v>
          </cell>
          <cell r="H382"/>
          <cell r="J382">
            <v>0</v>
          </cell>
          <cell r="M382" t="str">
            <v>Dentística</v>
          </cell>
          <cell r="O382">
            <v>3.96</v>
          </cell>
          <cell r="R382"/>
          <cell r="T382">
            <v>0</v>
          </cell>
          <cell r="W382"/>
          <cell r="Y382">
            <v>0</v>
          </cell>
        </row>
        <row r="383">
          <cell r="C383"/>
          <cell r="E383">
            <v>0</v>
          </cell>
          <cell r="H383"/>
          <cell r="J383">
            <v>0</v>
          </cell>
          <cell r="M383" t="str">
            <v>Materiais Dentários</v>
          </cell>
          <cell r="O383">
            <v>3.96</v>
          </cell>
          <cell r="R383"/>
          <cell r="T383">
            <v>0</v>
          </cell>
          <cell r="W383"/>
          <cell r="Y383">
            <v>0</v>
          </cell>
        </row>
        <row r="384">
          <cell r="C384"/>
          <cell r="E384">
            <v>0</v>
          </cell>
          <cell r="H384"/>
          <cell r="J384">
            <v>0</v>
          </cell>
          <cell r="M384" t="str">
            <v>Materiais Dentários</v>
          </cell>
          <cell r="O384">
            <v>3.96</v>
          </cell>
          <cell r="R384"/>
          <cell r="T384">
            <v>0</v>
          </cell>
          <cell r="W384"/>
          <cell r="Y384">
            <v>0</v>
          </cell>
        </row>
        <row r="385">
          <cell r="C385"/>
          <cell r="E385">
            <v>0</v>
          </cell>
          <cell r="H385"/>
          <cell r="J385">
            <v>0</v>
          </cell>
          <cell r="M385"/>
          <cell r="O385">
            <v>0</v>
          </cell>
          <cell r="R385"/>
          <cell r="T385">
            <v>0</v>
          </cell>
          <cell r="W385"/>
          <cell r="Y385">
            <v>0</v>
          </cell>
        </row>
        <row r="386">
          <cell r="C386"/>
          <cell r="E386">
            <v>0</v>
          </cell>
          <cell r="H386"/>
          <cell r="J386">
            <v>0</v>
          </cell>
          <cell r="M386"/>
          <cell r="O386">
            <v>0</v>
          </cell>
          <cell r="R386"/>
          <cell r="T386">
            <v>0</v>
          </cell>
          <cell r="W386"/>
          <cell r="Y386">
            <v>0</v>
          </cell>
        </row>
        <row r="387">
          <cell r="C387" t="str">
            <v>Turnos docentes alocados</v>
          </cell>
          <cell r="E387"/>
          <cell r="H387" t="str">
            <v>Turnos docentes alocados</v>
          </cell>
          <cell r="J387"/>
          <cell r="M387" t="str">
            <v>Turnos docentes alocados</v>
          </cell>
          <cell r="O387"/>
          <cell r="R387" t="str">
            <v>Turnos docentes alocados</v>
          </cell>
          <cell r="T387"/>
          <cell r="W387" t="str">
            <v>Turnos docentes alocados</v>
          </cell>
          <cell r="Y387"/>
        </row>
        <row r="388">
          <cell r="C388" t="str">
            <v>Alocação em clínicas</v>
          </cell>
          <cell r="H388" t="str">
            <v>Alocação em clínicas</v>
          </cell>
          <cell r="J388"/>
          <cell r="M388" t="str">
            <v>Alocação em clínicas</v>
          </cell>
          <cell r="O388"/>
          <cell r="R388" t="str">
            <v>Alocação em clínicas</v>
          </cell>
          <cell r="T388"/>
          <cell r="W388" t="str">
            <v>Alocação em clínicas</v>
          </cell>
          <cell r="Y388"/>
        </row>
        <row r="389">
          <cell r="C389" t="str">
            <v>Ofertada?</v>
          </cell>
          <cell r="E389" t="str">
            <v>◄ EDITÁVEL</v>
          </cell>
          <cell r="H389" t="str">
            <v>Ofertada?</v>
          </cell>
          <cell r="J389" t="str">
            <v>◄ EDITÁVEL</v>
          </cell>
          <cell r="M389" t="str">
            <v>Ofertada?</v>
          </cell>
          <cell r="O389" t="str">
            <v>◄ EDITÁVEL</v>
          </cell>
          <cell r="R389" t="str">
            <v>Ofertada?</v>
          </cell>
          <cell r="T389" t="str">
            <v>◄ EDITÁVEL</v>
          </cell>
          <cell r="W389" t="str">
            <v>Ofertada?</v>
          </cell>
          <cell r="Y389" t="str">
            <v>◄ EDITÁVEL</v>
          </cell>
        </row>
        <row r="392">
          <cell r="E392"/>
        </row>
        <row r="394">
          <cell r="E394"/>
          <cell r="J394"/>
          <cell r="O394"/>
          <cell r="T394"/>
          <cell r="Y394"/>
        </row>
        <row r="395">
          <cell r="C395"/>
          <cell r="H395"/>
          <cell r="M395"/>
        </row>
        <row r="396">
          <cell r="C396" t="str">
            <v>Patologia Geral</v>
          </cell>
          <cell r="E396"/>
          <cell r="H396" t="str">
            <v>UDE 1</v>
          </cell>
          <cell r="J396"/>
          <cell r="M396" t="str">
            <v>UPC 1</v>
          </cell>
          <cell r="O396"/>
          <cell r="R396" t="str">
            <v>Farmaco</v>
          </cell>
          <cell r="T396"/>
          <cell r="W396" t="str">
            <v>Genética</v>
          </cell>
          <cell r="Y396"/>
        </row>
        <row r="397">
          <cell r="C397"/>
          <cell r="E397"/>
          <cell r="H397"/>
          <cell r="J397"/>
          <cell r="M397"/>
          <cell r="O397"/>
          <cell r="R397"/>
          <cell r="T397"/>
          <cell r="W397"/>
          <cell r="Y397"/>
        </row>
        <row r="398">
          <cell r="C398" t="str">
            <v>Semestre</v>
          </cell>
          <cell r="E398" t="str">
            <v>◄ EDITÁVEL</v>
          </cell>
          <cell r="H398" t="str">
            <v>Semestre</v>
          </cell>
          <cell r="J398" t="str">
            <v>◄ EDITÁVEL</v>
          </cell>
          <cell r="M398" t="str">
            <v>Semestre</v>
          </cell>
          <cell r="O398" t="str">
            <v>◄ EDITÁVEL</v>
          </cell>
          <cell r="R398" t="str">
            <v>Semestre</v>
          </cell>
          <cell r="T398" t="str">
            <v>◄ EDITÁVEL</v>
          </cell>
          <cell r="W398" t="str">
            <v>Semestre</v>
          </cell>
          <cell r="Y398" t="str">
            <v>◄ EDITÁVEL</v>
          </cell>
        </row>
        <row r="399">
          <cell r="C399" t="str">
            <v>Matriculados</v>
          </cell>
          <cell r="E399" t="str">
            <v>◄ EDITÁVEL</v>
          </cell>
          <cell r="H399" t="str">
            <v>Matriculados</v>
          </cell>
          <cell r="J399" t="str">
            <v>◄ EDITÁVEL</v>
          </cell>
          <cell r="M399" t="str">
            <v>Matriculados</v>
          </cell>
          <cell r="O399" t="str">
            <v>◄ EDITÁVEL</v>
          </cell>
          <cell r="R399" t="str">
            <v>Matriculados</v>
          </cell>
          <cell r="T399" t="str">
            <v>◄ EDITÁVEL</v>
          </cell>
          <cell r="W399" t="str">
            <v>Matriculados</v>
          </cell>
          <cell r="Y399" t="str">
            <v>◄ EDITÁVEL</v>
          </cell>
        </row>
        <row r="400">
          <cell r="C400" t="str">
            <v>Dupla, trio ou Individual</v>
          </cell>
          <cell r="E400" t="str">
            <v>◄ EDITÁVEL</v>
          </cell>
          <cell r="H400" t="str">
            <v>Dupla, trio ou Individual</v>
          </cell>
          <cell r="J400" t="str">
            <v>◄ EDITÁVEL</v>
          </cell>
          <cell r="M400" t="str">
            <v>Dupla, trio ou Individual</v>
          </cell>
          <cell r="O400" t="str">
            <v>◄ EDITÁVEL</v>
          </cell>
          <cell r="R400" t="str">
            <v>Dupla, trio ou Individual</v>
          </cell>
          <cell r="T400" t="str">
            <v>◄ EDITÁVEL</v>
          </cell>
          <cell r="W400" t="str">
            <v>Dupla, trio ou Individual</v>
          </cell>
          <cell r="Y400" t="str">
            <v>◄ EDITÁVEL</v>
          </cell>
        </row>
        <row r="401">
          <cell r="C401" t="str">
            <v>FÓRMULA NÃO MEXER</v>
          </cell>
          <cell r="H401" t="str">
            <v>FÓRMULA NÃO MEXER</v>
          </cell>
          <cell r="J401"/>
          <cell r="M401" t="str">
            <v>FÓRMULA NÃO MEXER</v>
          </cell>
          <cell r="O401"/>
          <cell r="R401" t="str">
            <v>FÓRMULA NÃO MEXER</v>
          </cell>
          <cell r="T401"/>
          <cell r="W401" t="str">
            <v>FÓRMULA NÃO MEXER</v>
          </cell>
          <cell r="Y401"/>
        </row>
        <row r="402">
          <cell r="C402" t="str">
            <v>Clínica utilizada</v>
          </cell>
          <cell r="E402" t="str">
            <v>◄ EDITÁVEL</v>
          </cell>
          <cell r="H402" t="str">
            <v>Clínica utilizada</v>
          </cell>
          <cell r="J402" t="str">
            <v>◄ EDITÁVEL</v>
          </cell>
          <cell r="M402" t="str">
            <v>Clínica utilizada</v>
          </cell>
          <cell r="O402" t="str">
            <v>◄ EDITÁVEL</v>
          </cell>
          <cell r="R402" t="str">
            <v>Clínica utilizada</v>
          </cell>
          <cell r="T402" t="str">
            <v>◄ EDITÁVEL</v>
          </cell>
          <cell r="W402" t="str">
            <v>Clínica utilizada</v>
          </cell>
          <cell r="Y402" t="str">
            <v>◄ EDITÁVEL</v>
          </cell>
        </row>
        <row r="403">
          <cell r="C403" t="str">
            <v>FÓRMULA NÃO MEXER</v>
          </cell>
          <cell r="H403" t="str">
            <v>FÓRMULA NÃO MEXER</v>
          </cell>
          <cell r="J403"/>
          <cell r="M403" t="str">
            <v>FÓRMULA NÃO MEXER</v>
          </cell>
          <cell r="O403"/>
          <cell r="R403" t="str">
            <v>FÓRMULA NÃO MEXER</v>
          </cell>
          <cell r="T403"/>
          <cell r="W403" t="str">
            <v>FÓRMULA NÃO MEXER</v>
          </cell>
          <cell r="Y403"/>
        </row>
        <row r="404">
          <cell r="C404" t="str">
            <v>Consultórios necessários total</v>
          </cell>
          <cell r="H404" t="str">
            <v>Consultórios necessários total</v>
          </cell>
          <cell r="J404"/>
          <cell r="M404" t="str">
            <v>Consultórios necessários total</v>
          </cell>
          <cell r="O404"/>
          <cell r="R404" t="str">
            <v>Consultórios necessários total</v>
          </cell>
          <cell r="T404"/>
          <cell r="W404" t="str">
            <v>Consultórios necessários total</v>
          </cell>
          <cell r="Y404"/>
        </row>
        <row r="405">
          <cell r="C405" t="str">
            <v>Nº de M's necessárias</v>
          </cell>
          <cell r="H405" t="str">
            <v>Nº de M's necessárias</v>
          </cell>
          <cell r="J405"/>
          <cell r="M405" t="str">
            <v>Nº de M's necessárias</v>
          </cell>
          <cell r="O405"/>
          <cell r="R405" t="str">
            <v>Nº de M's necessárias</v>
          </cell>
          <cell r="T405"/>
          <cell r="W405" t="str">
            <v>Nº de M's necessárias</v>
          </cell>
          <cell r="Y405"/>
        </row>
        <row r="406">
          <cell r="C406" t="str">
            <v>M's necessárias ARREDONDADO</v>
          </cell>
          <cell r="H406" t="str">
            <v>M's necessárias ARREDONDADO</v>
          </cell>
          <cell r="J406"/>
          <cell r="M406" t="str">
            <v>M's necessárias ARREDONDADO</v>
          </cell>
          <cell r="O406" t="str">
            <v>arredondado manualmente</v>
          </cell>
          <cell r="R406" t="str">
            <v>M's necessárias ARREDONDADO</v>
          </cell>
          <cell r="T406"/>
          <cell r="W406" t="str">
            <v>M's necessárias ARREDONDADO</v>
          </cell>
          <cell r="Y406"/>
        </row>
        <row r="407">
          <cell r="C407" t="str">
            <v>Consultórios por M</v>
          </cell>
          <cell r="H407" t="str">
            <v>Consultórios por M</v>
          </cell>
          <cell r="J407"/>
          <cell r="M407" t="str">
            <v>Consultórios por M</v>
          </cell>
          <cell r="O407"/>
          <cell r="R407" t="str">
            <v>Consultórios por M</v>
          </cell>
          <cell r="T407"/>
          <cell r="W407" t="str">
            <v>Consultórios por M</v>
          </cell>
          <cell r="Y407"/>
        </row>
        <row r="408">
          <cell r="C408" t="str">
            <v>Consultórios por M ARREDONDADO</v>
          </cell>
          <cell r="H408" t="str">
            <v>Consultórios por M ARREDONDADO</v>
          </cell>
          <cell r="J408"/>
          <cell r="M408" t="str">
            <v>Consultórios por M ARREDONDADO</v>
          </cell>
          <cell r="O408"/>
          <cell r="R408" t="str">
            <v>Consultórios por M ARREDONDADO</v>
          </cell>
          <cell r="T408"/>
          <cell r="W408" t="str">
            <v>Consultórios por M ARREDONDADO</v>
          </cell>
          <cell r="Y408"/>
        </row>
        <row r="409">
          <cell r="C409" t="str">
            <v>Percentual de uso da clínica/M</v>
          </cell>
          <cell r="H409" t="str">
            <v>Percentual de uso da clínica/M</v>
          </cell>
          <cell r="J409"/>
          <cell r="M409" t="str">
            <v>Percentual de uso da clínica/M</v>
          </cell>
          <cell r="O409"/>
          <cell r="R409" t="str">
            <v>Percentual de uso da clínica/M</v>
          </cell>
          <cell r="T409"/>
          <cell r="W409" t="str">
            <v>Percentual de uso da clínica/M</v>
          </cell>
          <cell r="Y409"/>
        </row>
        <row r="410">
          <cell r="J410"/>
          <cell r="T410"/>
          <cell r="Y410"/>
        </row>
        <row r="411">
          <cell r="C411" t="str">
            <v>CH Teórica semanal</v>
          </cell>
          <cell r="H411" t="str">
            <v>CH Teórica semanal</v>
          </cell>
          <cell r="J411"/>
          <cell r="M411" t="str">
            <v>CH Teórica semanal</v>
          </cell>
          <cell r="R411" t="str">
            <v>CH Teórica semanal</v>
          </cell>
          <cell r="W411" t="str">
            <v>CH Teórica semanal</v>
          </cell>
        </row>
        <row r="412">
          <cell r="C412" t="str">
            <v>Núcleo de espcialidade 1</v>
          </cell>
          <cell r="H412" t="str">
            <v>Núcleo de espcialidade 1</v>
          </cell>
          <cell r="J412"/>
          <cell r="M412" t="str">
            <v>Núcleo de espcialidade 1</v>
          </cell>
          <cell r="R412" t="str">
            <v>Núcleo de espcialidade 1</v>
          </cell>
          <cell r="W412" t="str">
            <v>Núcleo de espcialidade 1</v>
          </cell>
        </row>
        <row r="413">
          <cell r="C413" t="str">
            <v>FÓRMULA NÃO MEXER</v>
          </cell>
          <cell r="H413" t="str">
            <v>FÓRMULA NÃO MEXER</v>
          </cell>
          <cell r="J413"/>
          <cell r="M413" t="str">
            <v>FÓRMULA NÃO MEXER</v>
          </cell>
          <cell r="R413" t="str">
            <v>FÓRMULA NÃO MEXER</v>
          </cell>
          <cell r="W413" t="str">
            <v>FÓRMULA NÃO MEXER</v>
          </cell>
        </row>
        <row r="414">
          <cell r="C414" t="str">
            <v>Núcleo de espcialidade 2</v>
          </cell>
          <cell r="H414" t="str">
            <v>Núcleo de espcialidade 2</v>
          </cell>
          <cell r="J414"/>
          <cell r="M414" t="str">
            <v>Núcleo de espcialidade 2</v>
          </cell>
          <cell r="R414" t="str">
            <v>Núcleo de espcialidade 2</v>
          </cell>
          <cell r="W414" t="str">
            <v>Núcleo de espcialidade 2</v>
          </cell>
        </row>
        <row r="415">
          <cell r="C415" t="str">
            <v>FÓRMULA NÃO MEXER</v>
          </cell>
          <cell r="H415" t="str">
            <v>FÓRMULA NÃO MEXER</v>
          </cell>
          <cell r="J415"/>
          <cell r="M415" t="str">
            <v>FÓRMULA NÃO MEXER</v>
          </cell>
          <cell r="R415" t="str">
            <v>FÓRMULA NÃO MEXER</v>
          </cell>
          <cell r="W415" t="str">
            <v>FÓRMULA NÃO MEXER</v>
          </cell>
        </row>
        <row r="416">
          <cell r="C416" t="str">
            <v>Núcleo de espcialidade 3</v>
          </cell>
          <cell r="H416" t="str">
            <v>Núcleo de espcialidade 3</v>
          </cell>
          <cell r="J416"/>
          <cell r="M416" t="str">
            <v>Núcleo de espcialidade 3</v>
          </cell>
          <cell r="R416" t="str">
            <v>Núcleo de espcialidade 3</v>
          </cell>
          <cell r="W416" t="str">
            <v>Núcleo de espcialidade 3</v>
          </cell>
        </row>
        <row r="417">
          <cell r="C417" t="str">
            <v>FÓRMULA NÃO MEXER</v>
          </cell>
          <cell r="H417" t="str">
            <v>FÓRMULA NÃO MEXER</v>
          </cell>
          <cell r="J417"/>
          <cell r="M417" t="str">
            <v>FÓRMULA NÃO MEXER</v>
          </cell>
          <cell r="R417" t="str">
            <v>FÓRMULA NÃO MEXER</v>
          </cell>
          <cell r="W417" t="str">
            <v>FÓRMULA NÃO MEXER</v>
          </cell>
        </row>
        <row r="418">
          <cell r="C418" t="str">
            <v>Total docentes todos núcleos</v>
          </cell>
          <cell r="H418" t="str">
            <v>Total docentes todos núcleos</v>
          </cell>
          <cell r="J418"/>
          <cell r="M418" t="str">
            <v>Total docentes todos núcleos</v>
          </cell>
          <cell r="R418" t="str">
            <v>Total docentes todos núcleos</v>
          </cell>
          <cell r="W418" t="str">
            <v>Total docentes todos núcleos</v>
          </cell>
        </row>
        <row r="419">
          <cell r="C419" t="str">
            <v>Média de CH teórica/docente do núcleo</v>
          </cell>
          <cell r="H419" t="str">
            <v>Média de CH teórica/docente do núcleo</v>
          </cell>
          <cell r="M419" t="str">
            <v>Média de CH teórica/docente do núcleo</v>
          </cell>
          <cell r="R419" t="str">
            <v>Média de CH teórica/docente do núcleo</v>
          </cell>
          <cell r="W419" t="str">
            <v>Média de CH teórica/docente do núcleo</v>
          </cell>
        </row>
        <row r="420">
          <cell r="J420"/>
        </row>
        <row r="421">
          <cell r="C421" t="str">
            <v>CH semanal (de prática)/aluno</v>
          </cell>
          <cell r="E421" t="str">
            <v>◄ EDITÁVEL</v>
          </cell>
          <cell r="H421" t="str">
            <v>CH semanal (de prática)/aluno</v>
          </cell>
          <cell r="J421" t="str">
            <v>◄ EDITÁVEL</v>
          </cell>
          <cell r="M421" t="str">
            <v>CH semanal (de prática)/aluno</v>
          </cell>
          <cell r="O421" t="str">
            <v>◄ EDITÁVEL</v>
          </cell>
          <cell r="R421" t="str">
            <v>CH semanal (de prática)/aluno</v>
          </cell>
          <cell r="T421" t="str">
            <v>◄ EDITÁVEL</v>
          </cell>
          <cell r="W421" t="str">
            <v>CH semanal (de prática)/aluno</v>
          </cell>
          <cell r="Y421" t="str">
            <v>◄ EDITÁVEL</v>
          </cell>
        </row>
        <row r="422">
          <cell r="C422" t="str">
            <v>Clínicas de "X" horas</v>
          </cell>
          <cell r="E422" t="str">
            <v>◄ EDITÁVEL</v>
          </cell>
          <cell r="H422" t="str">
            <v>Clínicas de "X" horas</v>
          </cell>
          <cell r="J422" t="str">
            <v>◄ EDITÁVEL</v>
          </cell>
          <cell r="M422" t="str">
            <v>Clínicas de "X" horas</v>
          </cell>
          <cell r="O422" t="str">
            <v>◄ EDITÁVEL</v>
          </cell>
          <cell r="R422" t="str">
            <v>Clínicas de "X" horas</v>
          </cell>
          <cell r="T422" t="str">
            <v>◄ EDITÁVEL</v>
          </cell>
          <cell r="W422" t="str">
            <v>Clínicas de "X" horas</v>
          </cell>
          <cell r="Y422" t="str">
            <v>◄ EDITÁVEL</v>
          </cell>
        </row>
        <row r="423">
          <cell r="C423" t="str">
            <v>Turnos de uso/espaços clínicos por M</v>
          </cell>
          <cell r="E423"/>
          <cell r="H423" t="str">
            <v>Turnos de uso/espaços clínicos por M</v>
          </cell>
          <cell r="J423"/>
          <cell r="M423" t="str">
            <v>Turnos de uso/espaços clínicos por M</v>
          </cell>
          <cell r="O423"/>
          <cell r="R423" t="str">
            <v>Turnos de uso/espaços clínicos por M</v>
          </cell>
          <cell r="T423"/>
          <cell r="W423" t="str">
            <v>Turnos de uso/espaços clínicos por M</v>
          </cell>
          <cell r="Y423"/>
        </row>
        <row r="424">
          <cell r="C424" t="str">
            <v>Turnos de uso/espaços clínicos TOTAL</v>
          </cell>
          <cell r="E424"/>
          <cell r="H424" t="str">
            <v>Turnos de uso/espaços clínicos TOTAL</v>
          </cell>
          <cell r="J424"/>
          <cell r="M424" t="str">
            <v>Turnos de uso/espaços clínicos TOTAL</v>
          </cell>
          <cell r="O424"/>
          <cell r="R424" t="str">
            <v>Turnos de uso/espaços clínicos TOTAL</v>
          </cell>
          <cell r="T424"/>
          <cell r="W424" t="str">
            <v>Turnos de uso/espaços clínicos TOTAL</v>
          </cell>
          <cell r="Y424"/>
        </row>
        <row r="425">
          <cell r="C425" t="str">
            <v>CH da disciplina (todas M's)</v>
          </cell>
          <cell r="E425"/>
          <cell r="H425" t="str">
            <v>CH da disciplina (todas M's)</v>
          </cell>
          <cell r="J425"/>
          <cell r="M425" t="str">
            <v>CH da disciplina (todas M's)</v>
          </cell>
          <cell r="O425"/>
          <cell r="R425" t="str">
            <v>CH da disciplina (todas M's)</v>
          </cell>
          <cell r="T425"/>
          <cell r="W425" t="str">
            <v>CH da disciplina (todas M's)</v>
          </cell>
          <cell r="Y425"/>
        </row>
        <row r="426">
          <cell r="C426"/>
          <cell r="E426"/>
          <cell r="H426"/>
          <cell r="J426"/>
          <cell r="M426"/>
          <cell r="O426"/>
          <cell r="R426"/>
          <cell r="T426"/>
          <cell r="W426"/>
          <cell r="Y426"/>
        </row>
        <row r="427">
          <cell r="C427" t="str">
            <v>Tipo de prática</v>
          </cell>
          <cell r="E427" t="str">
            <v>◄ EDITÁVEL</v>
          </cell>
          <cell r="H427" t="str">
            <v>Tipo de prática</v>
          </cell>
          <cell r="J427" t="str">
            <v>◄ EDITÁVEL</v>
          </cell>
          <cell r="M427" t="str">
            <v>Tipo de prática</v>
          </cell>
          <cell r="O427" t="str">
            <v>◄ EDITÁVEL</v>
          </cell>
          <cell r="R427" t="str">
            <v>Tipo de prática</v>
          </cell>
          <cell r="T427" t="str">
            <v>◄ EDITÁVEL</v>
          </cell>
          <cell r="W427" t="str">
            <v>Tipo de prática</v>
          </cell>
          <cell r="Y427" t="str">
            <v>◄ EDITÁVEL</v>
          </cell>
        </row>
        <row r="428">
          <cell r="C428" t="str">
            <v>FÓRMULA NÃO MEXER</v>
          </cell>
          <cell r="E428"/>
          <cell r="H428" t="str">
            <v>FÓRMULA NÃO MEXER</v>
          </cell>
          <cell r="M428" t="str">
            <v>FÓRMULA NÃO MEXER</v>
          </cell>
          <cell r="R428" t="str">
            <v>FÓRMULA NÃO MEXER</v>
          </cell>
          <cell r="T428"/>
          <cell r="W428" t="str">
            <v>FÓRMULA NÃO MEXER</v>
          </cell>
          <cell r="Y428"/>
        </row>
        <row r="429">
          <cell r="C429" t="str">
            <v>Docentes necessários/M</v>
          </cell>
          <cell r="E429"/>
          <cell r="H429" t="str">
            <v>Docentes necessários/M</v>
          </cell>
          <cell r="J429"/>
          <cell r="M429" t="str">
            <v>Docentes necessários/M</v>
          </cell>
          <cell r="O429"/>
          <cell r="R429" t="str">
            <v>Docentes necessários/M</v>
          </cell>
          <cell r="T429"/>
          <cell r="W429" t="str">
            <v>Docentes necessários/M</v>
          </cell>
          <cell r="Y429"/>
        </row>
        <row r="430">
          <cell r="C430" t="str">
            <v>Docentes necessários TOTAL</v>
          </cell>
          <cell r="E430"/>
          <cell r="H430" t="str">
            <v>Docentes necessários TOTAL</v>
          </cell>
          <cell r="J430"/>
          <cell r="M430" t="str">
            <v>Docentes necessários TOTAL</v>
          </cell>
          <cell r="O430"/>
          <cell r="R430" t="str">
            <v>Docentes necessários TOTAL</v>
          </cell>
          <cell r="T430"/>
          <cell r="W430" t="str">
            <v>Docentes necessários TOTAL</v>
          </cell>
          <cell r="Y430"/>
        </row>
        <row r="431">
          <cell r="C431" t="str">
            <v>Relação Professor/Consultório Ind.</v>
          </cell>
          <cell r="E431"/>
          <cell r="H431" t="str">
            <v>Relação Professor/Consultório Ind.</v>
          </cell>
          <cell r="J431"/>
          <cell r="M431" t="str">
            <v>Relação Professor/Consultório Ind.</v>
          </cell>
          <cell r="O431"/>
          <cell r="R431" t="str">
            <v>Relação Professor/Consultório Ind.</v>
          </cell>
          <cell r="T431"/>
          <cell r="W431" t="str">
            <v>Relação Professor/Consultório Ind.</v>
          </cell>
          <cell r="Y431"/>
        </row>
        <row r="432">
          <cell r="C432"/>
          <cell r="E432"/>
          <cell r="H432"/>
          <cell r="J432"/>
          <cell r="M432"/>
          <cell r="O432"/>
          <cell r="R432"/>
          <cell r="T432"/>
          <cell r="W432"/>
          <cell r="Y432"/>
        </row>
        <row r="433">
          <cell r="C433" t="str">
            <v>Docentes atuando:</v>
          </cell>
          <cell r="E433" t="str">
            <v>CH semanal</v>
          </cell>
          <cell r="H433" t="str">
            <v>Docentes atuando:</v>
          </cell>
          <cell r="J433" t="str">
            <v>CH semanal</v>
          </cell>
          <cell r="M433" t="str">
            <v>Docentes atuando:</v>
          </cell>
          <cell r="O433" t="str">
            <v>CH semanal</v>
          </cell>
          <cell r="R433" t="str">
            <v>Docentes atuando:</v>
          </cell>
          <cell r="T433" t="str">
            <v>CH semanal</v>
          </cell>
          <cell r="W433" t="str">
            <v>Docentes atuando:</v>
          </cell>
          <cell r="Y433" t="str">
            <v>CH semanal</v>
          </cell>
        </row>
        <row r="434">
          <cell r="C434" t="str">
            <v>Patologia</v>
          </cell>
          <cell r="E434">
            <v>4</v>
          </cell>
          <cell r="H434" t="str">
            <v>Radiologia</v>
          </cell>
          <cell r="J434">
            <v>8</v>
          </cell>
          <cell r="M434" t="str">
            <v>Cariologia</v>
          </cell>
          <cell r="O434">
            <v>4</v>
          </cell>
          <cell r="R434"/>
          <cell r="T434">
            <v>0</v>
          </cell>
          <cell r="W434"/>
          <cell r="Y434">
            <v>0</v>
          </cell>
        </row>
        <row r="435">
          <cell r="C435" t="str">
            <v>Patologia</v>
          </cell>
          <cell r="E435">
            <v>4</v>
          </cell>
          <cell r="H435" t="str">
            <v>Radiologia</v>
          </cell>
          <cell r="J435">
            <v>8</v>
          </cell>
          <cell r="M435" t="str">
            <v>Cariologia</v>
          </cell>
          <cell r="O435">
            <v>4</v>
          </cell>
          <cell r="R435"/>
          <cell r="T435">
            <v>0</v>
          </cell>
          <cell r="W435"/>
          <cell r="Y435">
            <v>0</v>
          </cell>
        </row>
        <row r="436">
          <cell r="C436" t="str">
            <v>Patologia</v>
          </cell>
          <cell r="E436">
            <v>4</v>
          </cell>
          <cell r="H436"/>
          <cell r="J436">
            <v>0</v>
          </cell>
          <cell r="M436" t="str">
            <v>Cariologia</v>
          </cell>
          <cell r="O436">
            <v>4</v>
          </cell>
          <cell r="R436"/>
          <cell r="T436">
            <v>0</v>
          </cell>
          <cell r="W436"/>
          <cell r="Y436">
            <v>0</v>
          </cell>
        </row>
        <row r="437">
          <cell r="C437"/>
          <cell r="E437">
            <v>0</v>
          </cell>
          <cell r="H437"/>
          <cell r="J437">
            <v>0</v>
          </cell>
          <cell r="M437"/>
          <cell r="O437">
            <v>0</v>
          </cell>
          <cell r="R437"/>
          <cell r="T437">
            <v>0</v>
          </cell>
          <cell r="W437"/>
          <cell r="Y437">
            <v>0</v>
          </cell>
        </row>
        <row r="438">
          <cell r="C438"/>
          <cell r="E438">
            <v>0</v>
          </cell>
          <cell r="H438"/>
          <cell r="J438">
            <v>0</v>
          </cell>
          <cell r="M438"/>
          <cell r="O438">
            <v>0</v>
          </cell>
          <cell r="R438"/>
          <cell r="T438">
            <v>0</v>
          </cell>
          <cell r="W438"/>
          <cell r="Y438">
            <v>0</v>
          </cell>
        </row>
        <row r="439">
          <cell r="C439"/>
          <cell r="E439">
            <v>0</v>
          </cell>
          <cell r="H439"/>
          <cell r="J439">
            <v>0</v>
          </cell>
          <cell r="M439"/>
          <cell r="O439">
            <v>0</v>
          </cell>
          <cell r="R439"/>
          <cell r="T439">
            <v>0</v>
          </cell>
          <cell r="W439"/>
          <cell r="Y439">
            <v>0</v>
          </cell>
        </row>
        <row r="440">
          <cell r="C440"/>
          <cell r="E440">
            <v>0</v>
          </cell>
          <cell r="H440"/>
          <cell r="J440">
            <v>0</v>
          </cell>
          <cell r="M440"/>
          <cell r="O440">
            <v>0</v>
          </cell>
          <cell r="R440"/>
          <cell r="T440">
            <v>0</v>
          </cell>
          <cell r="W440"/>
          <cell r="Y440">
            <v>0</v>
          </cell>
        </row>
        <row r="441">
          <cell r="C441"/>
          <cell r="E441">
            <v>0</v>
          </cell>
          <cell r="H441"/>
          <cell r="J441">
            <v>0</v>
          </cell>
          <cell r="M441"/>
          <cell r="O441">
            <v>0</v>
          </cell>
          <cell r="R441"/>
          <cell r="T441">
            <v>0</v>
          </cell>
          <cell r="W441"/>
          <cell r="Y441">
            <v>0</v>
          </cell>
        </row>
        <row r="442">
          <cell r="C442" t="str">
            <v>Turnos docentes alocados</v>
          </cell>
          <cell r="E442"/>
          <cell r="H442" t="str">
            <v>Turnos docentes alocados</v>
          </cell>
          <cell r="J442"/>
          <cell r="M442" t="str">
            <v>Turnos docentes alocados</v>
          </cell>
          <cell r="O442"/>
          <cell r="R442" t="str">
            <v>Turnos docentes alocados</v>
          </cell>
          <cell r="T442"/>
          <cell r="W442" t="str">
            <v>Turnos docentes alocados</v>
          </cell>
          <cell r="Y442"/>
        </row>
        <row r="443">
          <cell r="C443" t="str">
            <v>Alocação em clínicas</v>
          </cell>
          <cell r="H443" t="str">
            <v>Alocação em clínicas</v>
          </cell>
          <cell r="J443"/>
          <cell r="M443" t="str">
            <v>Alocação em clínicas</v>
          </cell>
          <cell r="O443"/>
          <cell r="R443" t="str">
            <v>Alocação em clínicas</v>
          </cell>
          <cell r="T443"/>
          <cell r="W443" t="str">
            <v>Alocação em clínicas</v>
          </cell>
          <cell r="Y443"/>
        </row>
        <row r="444">
          <cell r="C444" t="str">
            <v>Ofertada?</v>
          </cell>
          <cell r="E444" t="str">
            <v>◄ EDITÁVEL</v>
          </cell>
          <cell r="H444" t="str">
            <v>Ofertada?</v>
          </cell>
          <cell r="J444" t="str">
            <v>◄ EDITÁVEL</v>
          </cell>
          <cell r="M444" t="str">
            <v>Ofertada?</v>
          </cell>
          <cell r="O444" t="str">
            <v>◄ EDITÁVEL</v>
          </cell>
          <cell r="R444" t="str">
            <v>Ofertada?</v>
          </cell>
          <cell r="T444" t="str">
            <v>◄ EDITÁVEL</v>
          </cell>
          <cell r="W444" t="str">
            <v>Ofertada?</v>
          </cell>
          <cell r="Y444" t="str">
            <v>◄ EDITÁVEL</v>
          </cell>
        </row>
        <row r="445">
          <cell r="E445"/>
        </row>
        <row r="447">
          <cell r="E447"/>
        </row>
        <row r="449">
          <cell r="E449"/>
        </row>
        <row r="450">
          <cell r="C450"/>
          <cell r="H450"/>
        </row>
        <row r="451">
          <cell r="C451" t="str">
            <v>Anatomia Cabeça e Pescoço</v>
          </cell>
          <cell r="E451"/>
          <cell r="H451" t="str">
            <v>Fisiologia II</v>
          </cell>
          <cell r="J451"/>
          <cell r="M451" t="str">
            <v>Micro/Imuno</v>
          </cell>
          <cell r="O451"/>
          <cell r="R451" t="str">
            <v>Ciencias Sociais II</v>
          </cell>
          <cell r="T451"/>
          <cell r="W451" t="str">
            <v>MAP II</v>
          </cell>
          <cell r="Y451"/>
        </row>
        <row r="452">
          <cell r="C452"/>
          <cell r="E452"/>
          <cell r="H452"/>
          <cell r="J452"/>
          <cell r="M452"/>
          <cell r="O452"/>
          <cell r="R452"/>
          <cell r="T452"/>
          <cell r="W452"/>
          <cell r="Y452"/>
        </row>
        <row r="453">
          <cell r="C453" t="str">
            <v>Semestre</v>
          </cell>
          <cell r="E453" t="str">
            <v>◄ EDITÁVEL</v>
          </cell>
          <cell r="H453" t="str">
            <v>Semestre</v>
          </cell>
          <cell r="J453" t="str">
            <v>◄ EDITÁVEL</v>
          </cell>
          <cell r="M453" t="str">
            <v>Semestre</v>
          </cell>
          <cell r="O453" t="str">
            <v>◄ EDITÁVEL</v>
          </cell>
          <cell r="R453" t="str">
            <v>Semestre</v>
          </cell>
          <cell r="T453" t="str">
            <v>◄ EDITÁVEL</v>
          </cell>
          <cell r="W453" t="str">
            <v>Semestre</v>
          </cell>
          <cell r="Y453" t="str">
            <v>◄ EDITÁVEL</v>
          </cell>
        </row>
        <row r="454">
          <cell r="C454" t="str">
            <v>Matriculados</v>
          </cell>
          <cell r="E454" t="str">
            <v>◄ EDITÁVEL</v>
          </cell>
          <cell r="H454" t="str">
            <v>Matriculados</v>
          </cell>
          <cell r="J454" t="str">
            <v>◄ EDITÁVEL</v>
          </cell>
          <cell r="M454" t="str">
            <v>Matriculados</v>
          </cell>
          <cell r="O454" t="str">
            <v>◄ EDITÁVEL</v>
          </cell>
          <cell r="R454" t="str">
            <v>Matriculados</v>
          </cell>
          <cell r="T454" t="str">
            <v>◄ EDITÁVEL</v>
          </cell>
          <cell r="W454" t="str">
            <v>Matriculados</v>
          </cell>
          <cell r="Y454" t="str">
            <v>◄ EDITÁVEL</v>
          </cell>
        </row>
        <row r="455">
          <cell r="C455" t="str">
            <v>Dupla, trio ou Individual</v>
          </cell>
          <cell r="E455" t="str">
            <v>◄ EDITÁVEL</v>
          </cell>
          <cell r="H455" t="str">
            <v>Dupla, trio ou Individual</v>
          </cell>
          <cell r="J455" t="str">
            <v>◄ EDITÁVEL</v>
          </cell>
          <cell r="M455" t="str">
            <v>Dupla, trio ou Individual</v>
          </cell>
          <cell r="O455" t="str">
            <v>◄ EDITÁVEL</v>
          </cell>
          <cell r="R455" t="str">
            <v>Dupla, trio ou Individual</v>
          </cell>
          <cell r="T455" t="str">
            <v>◄ EDITÁVEL</v>
          </cell>
          <cell r="W455" t="str">
            <v>Dupla, trio ou Individual</v>
          </cell>
          <cell r="Y455" t="str">
            <v>◄ EDITÁVEL</v>
          </cell>
        </row>
        <row r="456">
          <cell r="C456" t="str">
            <v>FÓRMULA NÃO MEXER</v>
          </cell>
          <cell r="H456" t="str">
            <v>FÓRMULA NÃO MEXER</v>
          </cell>
          <cell r="J456"/>
          <cell r="M456" t="str">
            <v>FÓRMULA NÃO MEXER</v>
          </cell>
          <cell r="O456"/>
          <cell r="R456" t="str">
            <v>FÓRMULA NÃO MEXER</v>
          </cell>
          <cell r="T456"/>
          <cell r="W456" t="str">
            <v>FÓRMULA NÃO MEXER</v>
          </cell>
          <cell r="Y456"/>
        </row>
        <row r="457">
          <cell r="C457" t="str">
            <v>Clínica utilizada</v>
          </cell>
          <cell r="E457" t="str">
            <v>◄ EDITÁVEL</v>
          </cell>
          <cell r="H457" t="str">
            <v>Clínica utilizada</v>
          </cell>
          <cell r="J457" t="str">
            <v>◄ EDITÁVEL</v>
          </cell>
          <cell r="M457" t="str">
            <v>Clínica utilizada</v>
          </cell>
          <cell r="O457" t="str">
            <v>◄ EDITÁVEL</v>
          </cell>
          <cell r="R457" t="str">
            <v>Clínica utilizada</v>
          </cell>
          <cell r="T457" t="str">
            <v>◄ EDITÁVEL</v>
          </cell>
          <cell r="W457" t="str">
            <v>Clínica utilizada</v>
          </cell>
          <cell r="Y457" t="str">
            <v>◄ EDITÁVEL</v>
          </cell>
        </row>
        <row r="458">
          <cell r="C458" t="str">
            <v>FÓRMULA NÃO MEXER</v>
          </cell>
          <cell r="H458" t="str">
            <v>FÓRMULA NÃO MEXER</v>
          </cell>
          <cell r="J458"/>
          <cell r="M458" t="str">
            <v>FÓRMULA NÃO MEXER</v>
          </cell>
          <cell r="O458"/>
          <cell r="R458" t="str">
            <v>FÓRMULA NÃO MEXER</v>
          </cell>
          <cell r="T458"/>
          <cell r="W458" t="str">
            <v>FÓRMULA NÃO MEXER</v>
          </cell>
          <cell r="Y458"/>
        </row>
        <row r="459">
          <cell r="C459" t="str">
            <v>Consultórios necessários total</v>
          </cell>
          <cell r="H459" t="str">
            <v>Consultórios necessários total</v>
          </cell>
          <cell r="J459"/>
          <cell r="M459" t="str">
            <v>Consultórios necessários total</v>
          </cell>
          <cell r="O459"/>
          <cell r="R459" t="str">
            <v>Consultórios necessários total</v>
          </cell>
          <cell r="T459"/>
          <cell r="W459" t="str">
            <v>Consultórios necessários total</v>
          </cell>
          <cell r="Y459"/>
        </row>
        <row r="460">
          <cell r="C460" t="str">
            <v>Nº de M's necessárias</v>
          </cell>
          <cell r="H460" t="str">
            <v>Nº de M's necessárias</v>
          </cell>
          <cell r="J460"/>
          <cell r="M460" t="str">
            <v>Nº de M's necessárias</v>
          </cell>
          <cell r="O460"/>
          <cell r="R460" t="str">
            <v>Nº de M's necessárias</v>
          </cell>
          <cell r="T460"/>
          <cell r="W460" t="str">
            <v>Nº de M's necessárias</v>
          </cell>
          <cell r="Y460"/>
        </row>
        <row r="461">
          <cell r="C461" t="str">
            <v>M's necessárias ARREDONDADO</v>
          </cell>
          <cell r="H461" t="str">
            <v>M's necessárias ARREDONDADO</v>
          </cell>
          <cell r="J461"/>
          <cell r="M461" t="str">
            <v>M's necessárias ARREDONDADO</v>
          </cell>
          <cell r="O461"/>
          <cell r="R461" t="str">
            <v>M's necessárias ARREDONDADO</v>
          </cell>
          <cell r="T461"/>
          <cell r="W461" t="str">
            <v>M's necessárias ARREDONDADO</v>
          </cell>
          <cell r="Y461"/>
        </row>
        <row r="462">
          <cell r="C462" t="str">
            <v>Consultórios por M</v>
          </cell>
          <cell r="H462" t="str">
            <v>Consultórios por M</v>
          </cell>
          <cell r="J462"/>
          <cell r="M462" t="str">
            <v>Consultórios por M</v>
          </cell>
          <cell r="O462"/>
          <cell r="R462" t="str">
            <v>Consultórios por M</v>
          </cell>
          <cell r="T462"/>
          <cell r="W462" t="str">
            <v>Consultórios por M</v>
          </cell>
          <cell r="Y462"/>
        </row>
        <row r="463">
          <cell r="C463" t="str">
            <v>Consultórios por M ARREDONDADO</v>
          </cell>
          <cell r="H463" t="str">
            <v>Consultórios por M ARREDONDADO</v>
          </cell>
          <cell r="J463"/>
          <cell r="M463" t="str">
            <v>Consultórios por M ARREDONDADO</v>
          </cell>
          <cell r="O463"/>
          <cell r="R463" t="str">
            <v>Consultórios por M ARREDONDADO</v>
          </cell>
          <cell r="T463"/>
          <cell r="W463" t="str">
            <v>Consultórios por M ARREDONDADO</v>
          </cell>
          <cell r="Y463"/>
        </row>
        <row r="464">
          <cell r="C464" t="str">
            <v>Percentual de uso da clínica/M</v>
          </cell>
          <cell r="H464" t="str">
            <v>Percentual de uso da clínica/M</v>
          </cell>
          <cell r="J464"/>
          <cell r="M464" t="str">
            <v>Percentual de uso da clínica/M</v>
          </cell>
          <cell r="O464"/>
          <cell r="R464" t="str">
            <v>Percentual de uso da clínica/M</v>
          </cell>
          <cell r="T464"/>
          <cell r="W464" t="str">
            <v>Percentual de uso da clínica/M</v>
          </cell>
          <cell r="Y464"/>
        </row>
        <row r="465">
          <cell r="E465"/>
          <cell r="J465"/>
          <cell r="O465"/>
          <cell r="T465"/>
          <cell r="Y465"/>
        </row>
        <row r="466">
          <cell r="C466" t="str">
            <v>CH Teórica semanal</v>
          </cell>
          <cell r="H466" t="str">
            <v>CH Teórica semanal</v>
          </cell>
          <cell r="J466">
            <v>4</v>
          </cell>
          <cell r="M466" t="str">
            <v>CH Teórica semanal</v>
          </cell>
          <cell r="R466" t="str">
            <v>CH Teórica semanal</v>
          </cell>
          <cell r="W466" t="str">
            <v>CH Teórica semanal</v>
          </cell>
        </row>
        <row r="467">
          <cell r="C467" t="str">
            <v>Núcleo de espcialidade 1</v>
          </cell>
          <cell r="H467" t="str">
            <v>Núcleo de espcialidade 1</v>
          </cell>
          <cell r="M467" t="str">
            <v>Núcleo de espcialidade 1</v>
          </cell>
          <cell r="R467" t="str">
            <v>Núcleo de espcialidade 1</v>
          </cell>
          <cell r="W467" t="str">
            <v>Núcleo de espcialidade 1</v>
          </cell>
          <cell r="Y467"/>
        </row>
        <row r="468">
          <cell r="C468" t="str">
            <v>FÓRMULA NÃO MEXER</v>
          </cell>
          <cell r="H468" t="str">
            <v>FÓRMULA NÃO MEXER</v>
          </cell>
          <cell r="M468" t="str">
            <v>FÓRMULA NÃO MEXER</v>
          </cell>
          <cell r="R468" t="str">
            <v>FÓRMULA NÃO MEXER</v>
          </cell>
          <cell r="W468" t="str">
            <v>FÓRMULA NÃO MEXER</v>
          </cell>
        </row>
        <row r="469">
          <cell r="C469" t="str">
            <v>Núcleo de espcialidade 2</v>
          </cell>
          <cell r="H469" t="str">
            <v>Núcleo de espcialidade 2</v>
          </cell>
          <cell r="M469" t="str">
            <v>Núcleo de espcialidade 2</v>
          </cell>
          <cell r="R469" t="str">
            <v>Núcleo de espcialidade 2</v>
          </cell>
          <cell r="W469" t="str">
            <v>Núcleo de espcialidade 2</v>
          </cell>
        </row>
        <row r="470">
          <cell r="C470" t="str">
            <v>FÓRMULA NÃO MEXER</v>
          </cell>
          <cell r="H470" t="str">
            <v>FÓRMULA NÃO MEXER</v>
          </cell>
          <cell r="M470" t="str">
            <v>FÓRMULA NÃO MEXER</v>
          </cell>
          <cell r="R470" t="str">
            <v>FÓRMULA NÃO MEXER</v>
          </cell>
          <cell r="W470" t="str">
            <v>FÓRMULA NÃO MEXER</v>
          </cell>
        </row>
        <row r="471">
          <cell r="C471" t="str">
            <v>Núcleo de espcialidade 3</v>
          </cell>
          <cell r="H471" t="str">
            <v>Núcleo de espcialidade 3</v>
          </cell>
          <cell r="M471" t="str">
            <v>Núcleo de espcialidade 3</v>
          </cell>
          <cell r="R471" t="str">
            <v>Núcleo de espcialidade 3</v>
          </cell>
          <cell r="W471" t="str">
            <v>Núcleo de espcialidade 3</v>
          </cell>
        </row>
        <row r="472">
          <cell r="C472" t="str">
            <v>FÓRMULA NÃO MEXER</v>
          </cell>
          <cell r="H472" t="str">
            <v>FÓRMULA NÃO MEXER</v>
          </cell>
          <cell r="M472" t="str">
            <v>FÓRMULA NÃO MEXER</v>
          </cell>
          <cell r="R472" t="str">
            <v>FÓRMULA NÃO MEXER</v>
          </cell>
          <cell r="W472" t="str">
            <v>FÓRMULA NÃO MEXER</v>
          </cell>
        </row>
        <row r="473">
          <cell r="C473" t="str">
            <v>Total docentes todos núcleos</v>
          </cell>
          <cell r="H473" t="str">
            <v>Total docentes todos núcleos</v>
          </cell>
          <cell r="M473" t="str">
            <v>Total docentes todos núcleos</v>
          </cell>
          <cell r="R473" t="str">
            <v>Total docentes todos núcleos</v>
          </cell>
          <cell r="W473" t="str">
            <v>Total docentes todos núcleos</v>
          </cell>
        </row>
        <row r="474">
          <cell r="C474" t="str">
            <v>Média de CH teórica/docente do núcleo</v>
          </cell>
          <cell r="H474" t="str">
            <v>Média de CH teórica/docente do núcleo</v>
          </cell>
          <cell r="M474" t="str">
            <v>Média de CH teórica/docente do núcleo</v>
          </cell>
          <cell r="R474" t="str">
            <v>Média de CH teórica/docente do núcleo</v>
          </cell>
          <cell r="W474" t="str">
            <v>Média de CH teórica/docente do núcleo</v>
          </cell>
        </row>
        <row r="475">
          <cell r="E475"/>
        </row>
        <row r="476">
          <cell r="C476" t="str">
            <v>CH semanal (de prática)/aluno</v>
          </cell>
          <cell r="E476" t="str">
            <v>◄ EDITÁVEL</v>
          </cell>
          <cell r="H476" t="str">
            <v>CH semanal (de prática)/aluno</v>
          </cell>
          <cell r="J476" t="str">
            <v>◄ EDITÁVEL</v>
          </cell>
          <cell r="M476" t="str">
            <v>CH semanal (de prática)/aluno</v>
          </cell>
          <cell r="O476" t="str">
            <v>◄ EDITÁVEL</v>
          </cell>
          <cell r="R476" t="str">
            <v>CH semanal (de prática)/aluno</v>
          </cell>
          <cell r="T476" t="str">
            <v>◄ EDITÁVEL</v>
          </cell>
          <cell r="W476" t="str">
            <v>CH semanal (de prática)/aluno</v>
          </cell>
          <cell r="Y476" t="str">
            <v>◄ EDITÁVEL</v>
          </cell>
        </row>
        <row r="477">
          <cell r="C477" t="str">
            <v>Clínicas de "X" horas</v>
          </cell>
          <cell r="E477" t="str">
            <v>◄ EDITÁVEL</v>
          </cell>
          <cell r="H477" t="str">
            <v>Clínicas de "X" horas</v>
          </cell>
          <cell r="J477" t="str">
            <v>◄ EDITÁVEL</v>
          </cell>
          <cell r="M477" t="str">
            <v>Clínicas de "X" horas</v>
          </cell>
          <cell r="O477" t="str">
            <v>◄ EDITÁVEL</v>
          </cell>
          <cell r="R477" t="str">
            <v>Clínicas de "X" horas</v>
          </cell>
          <cell r="T477" t="str">
            <v>◄ EDITÁVEL</v>
          </cell>
          <cell r="W477" t="str">
            <v>Clínicas de "X" horas</v>
          </cell>
          <cell r="Y477" t="str">
            <v>◄ EDITÁVEL</v>
          </cell>
        </row>
        <row r="478">
          <cell r="C478" t="str">
            <v>Turnos de uso/espaços clínicos por M</v>
          </cell>
          <cell r="E478"/>
          <cell r="H478" t="str">
            <v>Turnos de uso/espaços clínicos por M</v>
          </cell>
          <cell r="J478"/>
          <cell r="M478" t="str">
            <v>Turnos de uso/espaços clínicos por M</v>
          </cell>
          <cell r="O478"/>
          <cell r="R478" t="str">
            <v>Turnos de uso/espaços clínicos por M</v>
          </cell>
          <cell r="T478"/>
          <cell r="W478" t="str">
            <v>Turnos de uso/espaços clínicos por M</v>
          </cell>
          <cell r="Y478"/>
        </row>
        <row r="479">
          <cell r="C479" t="str">
            <v>Turnos de uso/espaços clínicos TOTAL</v>
          </cell>
          <cell r="E479"/>
          <cell r="H479" t="str">
            <v>Turnos de uso/espaços clínicos TOTAL</v>
          </cell>
          <cell r="J479"/>
          <cell r="M479" t="str">
            <v>Turnos de uso/espaços clínicos TOTAL</v>
          </cell>
          <cell r="O479"/>
          <cell r="R479" t="str">
            <v>Turnos de uso/espaços clínicos TOTAL</v>
          </cell>
          <cell r="T479"/>
          <cell r="W479" t="str">
            <v>Turnos de uso/espaços clínicos TOTAL</v>
          </cell>
          <cell r="Y479"/>
        </row>
        <row r="480">
          <cell r="C480" t="str">
            <v>CH da disciplina (todas M's)</v>
          </cell>
          <cell r="E480"/>
          <cell r="H480" t="str">
            <v>CH da disciplina (todas M's)</v>
          </cell>
          <cell r="J480"/>
          <cell r="M480" t="str">
            <v>CH da disciplina (todas M's)</v>
          </cell>
          <cell r="O480"/>
          <cell r="R480" t="str">
            <v>CH da disciplina (todas M's)</v>
          </cell>
          <cell r="T480"/>
          <cell r="W480" t="str">
            <v>CH da disciplina (todas M's)</v>
          </cell>
          <cell r="Y480"/>
        </row>
        <row r="481">
          <cell r="C481"/>
          <cell r="E481"/>
          <cell r="H481"/>
          <cell r="J481"/>
          <cell r="M481"/>
          <cell r="O481"/>
          <cell r="R481"/>
          <cell r="T481"/>
          <cell r="W481"/>
          <cell r="Y481"/>
        </row>
        <row r="482">
          <cell r="C482" t="str">
            <v>Tipo de prática</v>
          </cell>
          <cell r="E482" t="str">
            <v>◄ EDITÁVEL</v>
          </cell>
          <cell r="H482" t="str">
            <v>Tipo de prática</v>
          </cell>
          <cell r="J482" t="str">
            <v>◄ EDITÁVEL</v>
          </cell>
          <cell r="M482" t="str">
            <v>Tipo de prática</v>
          </cell>
          <cell r="O482" t="str">
            <v>◄ EDITÁVEL</v>
          </cell>
          <cell r="R482" t="str">
            <v>Tipo de prática</v>
          </cell>
          <cell r="T482" t="str">
            <v>◄ EDITÁVEL</v>
          </cell>
          <cell r="W482" t="str">
            <v>Tipo de prática</v>
          </cell>
          <cell r="Y482" t="str">
            <v>◄ EDITÁVEL</v>
          </cell>
        </row>
        <row r="483">
          <cell r="C483" t="str">
            <v>FÓRMULA NÃO MEXER</v>
          </cell>
          <cell r="E483"/>
          <cell r="H483" t="str">
            <v>FÓRMULA NÃO MEXER</v>
          </cell>
          <cell r="J483"/>
          <cell r="M483" t="str">
            <v>FÓRMULA NÃO MEXER</v>
          </cell>
          <cell r="O483"/>
          <cell r="R483" t="str">
            <v>FÓRMULA NÃO MEXER</v>
          </cell>
          <cell r="T483"/>
          <cell r="W483" t="str">
            <v>FÓRMULA NÃO MEXER</v>
          </cell>
          <cell r="Y483"/>
        </row>
        <row r="484">
          <cell r="C484" t="str">
            <v>Docentes necessários/M</v>
          </cell>
          <cell r="E484"/>
          <cell r="H484" t="str">
            <v>Docentes necessários/M</v>
          </cell>
          <cell r="J484"/>
          <cell r="M484" t="str">
            <v>Docentes necessários/M</v>
          </cell>
          <cell r="O484"/>
          <cell r="R484" t="str">
            <v>Docentes necessários/M</v>
          </cell>
          <cell r="T484"/>
          <cell r="W484" t="str">
            <v>Docentes necessários/M</v>
          </cell>
          <cell r="Y484"/>
        </row>
        <row r="485">
          <cell r="C485" t="str">
            <v>Docentes necessários TOTAL</v>
          </cell>
          <cell r="E485"/>
          <cell r="H485" t="str">
            <v>Docentes necessários TOTAL</v>
          </cell>
          <cell r="J485"/>
          <cell r="M485" t="str">
            <v>Docentes necessários TOTAL</v>
          </cell>
          <cell r="O485"/>
          <cell r="R485" t="str">
            <v>Docentes necessários TOTAL</v>
          </cell>
          <cell r="T485"/>
          <cell r="W485" t="str">
            <v>Docentes necessários TOTAL</v>
          </cell>
          <cell r="Y485"/>
        </row>
        <row r="486">
          <cell r="C486" t="str">
            <v>Relação Professor/Consultório Ind.</v>
          </cell>
          <cell r="E486"/>
          <cell r="H486" t="str">
            <v>Relação Professor/Consultório Ind.</v>
          </cell>
          <cell r="J486"/>
          <cell r="M486" t="str">
            <v>Relação Professor/Consultório Ind.</v>
          </cell>
          <cell r="O486"/>
          <cell r="R486" t="str">
            <v>Relação Professor/Consultório Ind.</v>
          </cell>
          <cell r="T486"/>
          <cell r="W486" t="str">
            <v>Relação Professor/Consultório Ind.</v>
          </cell>
          <cell r="Y486"/>
        </row>
        <row r="487">
          <cell r="E487"/>
          <cell r="J487"/>
          <cell r="O487"/>
          <cell r="T487"/>
          <cell r="Y487"/>
        </row>
        <row r="488">
          <cell r="C488" t="str">
            <v>Docentes atuando:</v>
          </cell>
          <cell r="E488" t="str">
            <v>CH semanal</v>
          </cell>
          <cell r="H488" t="str">
            <v>Docentes atuando:</v>
          </cell>
          <cell r="J488" t="str">
            <v>CH semanal</v>
          </cell>
          <cell r="M488" t="str">
            <v>Docentes atuando:</v>
          </cell>
          <cell r="O488" t="str">
            <v>CH semanal</v>
          </cell>
          <cell r="R488" t="str">
            <v>Docentes atuando:</v>
          </cell>
          <cell r="T488" t="str">
            <v>CH semanal</v>
          </cell>
          <cell r="W488" t="str">
            <v>Docentes atuando:</v>
          </cell>
          <cell r="Y488" t="str">
            <v>CH semanal</v>
          </cell>
        </row>
        <row r="489">
          <cell r="C489"/>
          <cell r="E489">
            <v>0</v>
          </cell>
          <cell r="H489"/>
          <cell r="J489">
            <v>0</v>
          </cell>
          <cell r="M489"/>
          <cell r="O489">
            <v>0</v>
          </cell>
          <cell r="R489"/>
          <cell r="T489">
            <v>0</v>
          </cell>
          <cell r="W489"/>
          <cell r="Y489">
            <v>0</v>
          </cell>
        </row>
        <row r="490">
          <cell r="C490"/>
          <cell r="E490">
            <v>0</v>
          </cell>
          <cell r="H490"/>
          <cell r="J490">
            <v>0</v>
          </cell>
          <cell r="M490"/>
          <cell r="O490">
            <v>0</v>
          </cell>
          <cell r="R490"/>
          <cell r="T490">
            <v>0</v>
          </cell>
          <cell r="W490"/>
          <cell r="Y490">
            <v>0</v>
          </cell>
        </row>
        <row r="491">
          <cell r="C491"/>
          <cell r="E491">
            <v>0</v>
          </cell>
          <cell r="H491"/>
          <cell r="J491">
            <v>0</v>
          </cell>
          <cell r="M491"/>
          <cell r="O491">
            <v>0</v>
          </cell>
          <cell r="R491"/>
          <cell r="T491">
            <v>0</v>
          </cell>
          <cell r="W491"/>
          <cell r="Y491">
            <v>0</v>
          </cell>
        </row>
        <row r="492">
          <cell r="C492"/>
          <cell r="E492">
            <v>0</v>
          </cell>
          <cell r="H492"/>
          <cell r="J492">
            <v>0</v>
          </cell>
          <cell r="M492"/>
          <cell r="O492">
            <v>0</v>
          </cell>
          <cell r="R492"/>
          <cell r="T492">
            <v>0</v>
          </cell>
          <cell r="W492"/>
          <cell r="Y492">
            <v>0</v>
          </cell>
        </row>
        <row r="493">
          <cell r="C493"/>
          <cell r="E493">
            <v>0</v>
          </cell>
          <cell r="H493"/>
          <cell r="J493">
            <v>0</v>
          </cell>
          <cell r="M493"/>
          <cell r="O493">
            <v>0</v>
          </cell>
          <cell r="R493"/>
          <cell r="T493">
            <v>0</v>
          </cell>
          <cell r="W493"/>
          <cell r="Y493">
            <v>0</v>
          </cell>
        </row>
        <row r="494">
          <cell r="C494"/>
          <cell r="E494">
            <v>0</v>
          </cell>
          <cell r="H494"/>
          <cell r="J494">
            <v>0</v>
          </cell>
          <cell r="M494"/>
          <cell r="O494">
            <v>0</v>
          </cell>
          <cell r="R494"/>
          <cell r="T494">
            <v>0</v>
          </cell>
          <cell r="W494"/>
          <cell r="Y494">
            <v>0</v>
          </cell>
        </row>
        <row r="495">
          <cell r="C495"/>
          <cell r="E495">
            <v>0</v>
          </cell>
          <cell r="H495"/>
          <cell r="J495">
            <v>0</v>
          </cell>
          <cell r="M495"/>
          <cell r="O495">
            <v>0</v>
          </cell>
          <cell r="R495"/>
          <cell r="T495">
            <v>0</v>
          </cell>
          <cell r="W495"/>
          <cell r="Y495">
            <v>0</v>
          </cell>
        </row>
        <row r="496">
          <cell r="C496"/>
          <cell r="E496">
            <v>0</v>
          </cell>
          <cell r="H496"/>
          <cell r="J496">
            <v>0</v>
          </cell>
          <cell r="M496"/>
          <cell r="O496">
            <v>0</v>
          </cell>
          <cell r="R496"/>
          <cell r="T496">
            <v>0</v>
          </cell>
          <cell r="W496"/>
          <cell r="Y496">
            <v>0</v>
          </cell>
        </row>
        <row r="497">
          <cell r="C497" t="str">
            <v>Turnos docentes alocados</v>
          </cell>
          <cell r="E497"/>
          <cell r="H497" t="str">
            <v>Turnos docentes alocados</v>
          </cell>
          <cell r="J497"/>
          <cell r="M497" t="str">
            <v>Turnos docentes alocados</v>
          </cell>
          <cell r="O497"/>
          <cell r="R497" t="str">
            <v>Turnos docentes alocados</v>
          </cell>
          <cell r="T497"/>
          <cell r="W497" t="str">
            <v>Turnos docentes alocados</v>
          </cell>
          <cell r="Y497"/>
        </row>
        <row r="498">
          <cell r="C498" t="str">
            <v>Alocação em clínicas</v>
          </cell>
          <cell r="H498" t="str">
            <v>Alocação em clínicas</v>
          </cell>
          <cell r="J498"/>
          <cell r="M498" t="str">
            <v>Alocação em clínicas</v>
          </cell>
          <cell r="O498"/>
          <cell r="R498" t="str">
            <v>Alocação em clínicas</v>
          </cell>
          <cell r="T498"/>
          <cell r="W498" t="str">
            <v>Alocação em clínicas</v>
          </cell>
          <cell r="Y498"/>
        </row>
        <row r="499">
          <cell r="C499" t="str">
            <v>Ofertada?</v>
          </cell>
          <cell r="E499" t="str">
            <v>◄ EDITÁVEL</v>
          </cell>
          <cell r="H499" t="str">
            <v>Ofertada?</v>
          </cell>
          <cell r="J499" t="str">
            <v>◄ EDITÁVEL</v>
          </cell>
          <cell r="M499" t="str">
            <v>Ofertada?</v>
          </cell>
          <cell r="O499" t="str">
            <v>◄ EDITÁVEL</v>
          </cell>
          <cell r="R499" t="str">
            <v>Ofertada?</v>
          </cell>
          <cell r="T499" t="str">
            <v>◄ EDITÁVEL</v>
          </cell>
          <cell r="W499" t="str">
            <v>Ofertada?</v>
          </cell>
          <cell r="Y499" t="str">
            <v>◄ EDITÁVEL</v>
          </cell>
        </row>
        <row r="500">
          <cell r="E500"/>
          <cell r="H500"/>
        </row>
        <row r="502">
          <cell r="E502"/>
        </row>
        <row r="504">
          <cell r="C504"/>
          <cell r="E504"/>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topLeftCell="A4" zoomScale="130" zoomScaleNormal="130" workbookViewId="0">
      <selection activeCell="G17" sqref="G17"/>
    </sheetView>
  </sheetViews>
  <sheetFormatPr defaultColWidth="9.140625" defaultRowHeight="15" x14ac:dyDescent="0.25"/>
  <cols>
    <col min="1" max="1" width="9.140625" style="1"/>
    <col min="2" max="2" width="25.28515625" style="1" bestFit="1" customWidth="1"/>
    <col min="3" max="3" width="16.42578125" style="1" customWidth="1"/>
    <col min="4" max="4" width="11.85546875" style="1" bestFit="1" customWidth="1"/>
    <col min="5" max="5" width="9.140625" style="1"/>
    <col min="6" max="6" width="28.5703125" style="1" bestFit="1" customWidth="1"/>
    <col min="7" max="7" width="11.28515625" style="1" customWidth="1"/>
    <col min="8" max="8" width="16.5703125" style="1" customWidth="1"/>
    <col min="9" max="16384" width="9.140625" style="1"/>
  </cols>
  <sheetData>
    <row r="1" spans="1:9" x14ac:dyDescent="0.25">
      <c r="A1" s="117" t="s">
        <v>48</v>
      </c>
      <c r="B1" s="117"/>
      <c r="C1" s="117"/>
      <c r="D1" s="117"/>
      <c r="E1" s="117"/>
      <c r="F1" s="117"/>
      <c r="G1" s="117"/>
      <c r="H1" s="117"/>
      <c r="I1" s="117"/>
    </row>
    <row r="2" spans="1:9" ht="36.75" customHeight="1" x14ac:dyDescent="0.25">
      <c r="A2" s="117"/>
      <c r="B2" s="117"/>
      <c r="C2" s="117"/>
      <c r="D2" s="117"/>
      <c r="E2" s="117"/>
      <c r="F2" s="117"/>
      <c r="G2" s="117"/>
      <c r="H2" s="117"/>
      <c r="I2" s="117"/>
    </row>
    <row r="4" spans="1:9" ht="15" customHeight="1" x14ac:dyDescent="0.25"/>
    <row r="5" spans="1:9" ht="15" customHeight="1" x14ac:dyDescent="0.25"/>
    <row r="6" spans="1:9" ht="15" customHeight="1" x14ac:dyDescent="0.25">
      <c r="B6" s="120" t="s">
        <v>231</v>
      </c>
      <c r="C6" s="120"/>
      <c r="D6" s="120"/>
      <c r="E6" s="120"/>
      <c r="F6" s="120"/>
      <c r="G6" s="120"/>
      <c r="H6" s="120"/>
    </row>
    <row r="7" spans="1:9" ht="30.75" customHeight="1" x14ac:dyDescent="0.25">
      <c r="B7" s="120"/>
      <c r="C7" s="120"/>
      <c r="D7" s="120"/>
      <c r="E7" s="120"/>
      <c r="F7" s="120"/>
      <c r="G7" s="120"/>
      <c r="H7" s="120"/>
    </row>
    <row r="10" spans="1:9" ht="23.25" x14ac:dyDescent="0.35">
      <c r="B10" s="115" t="s">
        <v>43</v>
      </c>
      <c r="C10" s="116"/>
      <c r="F10" s="119" t="s">
        <v>44</v>
      </c>
      <c r="G10" s="119"/>
      <c r="H10" s="119"/>
    </row>
    <row r="11" spans="1:9" ht="30" x14ac:dyDescent="0.25">
      <c r="B11" s="2" t="s">
        <v>2</v>
      </c>
      <c r="C11" s="3" t="s">
        <v>3</v>
      </c>
      <c r="D11" s="4"/>
      <c r="E11" s="4"/>
      <c r="F11" s="118" t="s">
        <v>132</v>
      </c>
      <c r="G11" s="118"/>
      <c r="H11" s="118"/>
    </row>
    <row r="12" spans="1:9" x14ac:dyDescent="0.25">
      <c r="B12" s="39" t="s">
        <v>149</v>
      </c>
      <c r="C12" s="45">
        <v>4</v>
      </c>
      <c r="F12" s="41" t="s">
        <v>112</v>
      </c>
      <c r="G12" s="46">
        <v>4</v>
      </c>
    </row>
    <row r="13" spans="1:9" x14ac:dyDescent="0.25">
      <c r="B13" s="39" t="s">
        <v>150</v>
      </c>
      <c r="C13" s="45">
        <v>12</v>
      </c>
      <c r="F13" s="41" t="s">
        <v>113</v>
      </c>
      <c r="G13" s="46">
        <v>8</v>
      </c>
    </row>
    <row r="14" spans="1:9" x14ac:dyDescent="0.25">
      <c r="B14" s="39" t="s">
        <v>38</v>
      </c>
      <c r="C14" s="45">
        <v>10</v>
      </c>
      <c r="F14" s="41" t="s">
        <v>243</v>
      </c>
      <c r="G14" s="46">
        <v>8</v>
      </c>
    </row>
    <row r="15" spans="1:9" x14ac:dyDescent="0.25">
      <c r="B15" s="39" t="s">
        <v>39</v>
      </c>
      <c r="C15" s="45">
        <v>5</v>
      </c>
      <c r="D15" s="4"/>
      <c r="F15" s="41" t="s">
        <v>151</v>
      </c>
      <c r="G15" s="46">
        <v>12</v>
      </c>
    </row>
    <row r="16" spans="1:9" x14ac:dyDescent="0.25">
      <c r="B16" s="39" t="s">
        <v>183</v>
      </c>
      <c r="C16" s="45">
        <v>8</v>
      </c>
      <c r="D16" s="4"/>
      <c r="H16" s="4"/>
    </row>
    <row r="17" spans="2:7" x14ac:dyDescent="0.25">
      <c r="B17" s="39" t="s">
        <v>41</v>
      </c>
      <c r="C17" s="45">
        <v>10</v>
      </c>
      <c r="F17" s="42" t="s">
        <v>16</v>
      </c>
      <c r="G17" s="47">
        <v>16</v>
      </c>
    </row>
    <row r="18" spans="2:7" ht="15" customHeight="1" x14ac:dyDescent="0.25">
      <c r="B18" s="39" t="s">
        <v>42</v>
      </c>
      <c r="C18" s="45">
        <v>9</v>
      </c>
      <c r="F18" s="42" t="s">
        <v>37</v>
      </c>
      <c r="G18" s="47">
        <v>8</v>
      </c>
    </row>
    <row r="19" spans="2:7" ht="15" customHeight="1" x14ac:dyDescent="0.25">
      <c r="B19" s="40" t="s">
        <v>40</v>
      </c>
      <c r="C19" s="45">
        <v>9</v>
      </c>
    </row>
    <row r="20" spans="2:7" ht="15" customHeight="1" x14ac:dyDescent="0.25">
      <c r="B20" s="39" t="s">
        <v>110</v>
      </c>
      <c r="C20" s="45">
        <v>30</v>
      </c>
    </row>
    <row r="21" spans="2:7" ht="15" customHeight="1" x14ac:dyDescent="0.25">
      <c r="B21" s="39" t="s">
        <v>111</v>
      </c>
      <c r="C21" s="45">
        <v>29</v>
      </c>
    </row>
    <row r="22" spans="2:7" ht="15" customHeight="1" x14ac:dyDescent="0.25">
      <c r="B22" s="39" t="s">
        <v>148</v>
      </c>
      <c r="C22" s="45">
        <v>50</v>
      </c>
    </row>
    <row r="23" spans="2:7" ht="15" customHeight="1" x14ac:dyDescent="0.25"/>
    <row r="24" spans="2:7" ht="15" customHeight="1" x14ac:dyDescent="0.25">
      <c r="D24" s="4"/>
    </row>
  </sheetData>
  <sheetProtection algorithmName="SHA-512" hashValue="dSxfmNSnIar1JitGoFII4Tnvae/0aClBkAXv5xVoJ7pMLhBoHsjZucGOow03thpdfH4vDDrQ02kRZppKu6tvIw==" saltValue="JS2oqNZM7No3ZWnO0sNVmw==" spinCount="100000" sheet="1" objects="1" scenarios="1"/>
  <mergeCells count="5">
    <mergeCell ref="B10:C10"/>
    <mergeCell ref="A1:I2"/>
    <mergeCell ref="F11:H11"/>
    <mergeCell ref="F10:H10"/>
    <mergeCell ref="B6: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54"/>
  <sheetViews>
    <sheetView zoomScale="60" zoomScaleNormal="60" workbookViewId="0">
      <selection activeCell="C50" sqref="C50"/>
    </sheetView>
  </sheetViews>
  <sheetFormatPr defaultColWidth="9.140625" defaultRowHeight="15" x14ac:dyDescent="0.25"/>
  <cols>
    <col min="1" max="1" width="9.140625" style="1" customWidth="1"/>
    <col min="2" max="2" width="16" style="1" bestFit="1" customWidth="1"/>
    <col min="3" max="3" width="47.28515625" style="1" bestFit="1" customWidth="1"/>
    <col min="4" max="4" width="20.28515625" style="7" bestFit="1" customWidth="1"/>
    <col min="5" max="6" width="13" style="8" customWidth="1"/>
    <col min="7" max="7" width="14.28515625" style="1" customWidth="1"/>
    <col min="8" max="8" width="47.28515625" style="1" bestFit="1" customWidth="1"/>
    <col min="9" max="9" width="22.7109375" style="1" bestFit="1" customWidth="1"/>
    <col min="10" max="10" width="12.85546875" style="1" bestFit="1" customWidth="1"/>
    <col min="11" max="11" width="12.85546875" style="1" customWidth="1"/>
    <col min="12" max="12" width="12.42578125" style="5" bestFit="1" customWidth="1"/>
    <col min="13" max="13" width="47.28515625" style="1" bestFit="1" customWidth="1"/>
    <col min="14" max="14" width="15.28515625" style="1" customWidth="1"/>
    <col min="15" max="15" width="16.140625" style="1" customWidth="1"/>
    <col min="16" max="16" width="11.5703125" style="1" customWidth="1"/>
    <col min="17" max="17" width="12.42578125" style="1" bestFit="1" customWidth="1"/>
    <col min="18" max="18" width="47.28515625" style="1" bestFit="1" customWidth="1"/>
    <col min="19" max="19" width="11.7109375" style="1" bestFit="1" customWidth="1"/>
    <col min="20" max="20" width="12.85546875" style="1" bestFit="1" customWidth="1"/>
    <col min="21" max="21" width="9.140625" style="1"/>
    <col min="22" max="22" width="12.42578125" style="1" bestFit="1" customWidth="1"/>
    <col min="23" max="23" width="53.5703125" style="1" bestFit="1" customWidth="1"/>
    <col min="24" max="24" width="11.7109375" style="1" bestFit="1" customWidth="1"/>
    <col min="25" max="25" width="12.85546875" style="1" bestFit="1" customWidth="1"/>
    <col min="26" max="26" width="9.140625" style="1"/>
    <col min="27" max="27" width="11.85546875" style="1" bestFit="1" customWidth="1"/>
    <col min="28" max="28" width="47.28515625" style="1" bestFit="1" customWidth="1"/>
    <col min="29" max="29" width="11.42578125" style="7" bestFit="1" customWidth="1"/>
    <col min="30" max="30" width="11.85546875" style="1" bestFit="1" customWidth="1"/>
    <col min="31" max="16384" width="9.140625" style="1"/>
  </cols>
  <sheetData>
    <row r="1" spans="1:29" s="5" customFormat="1" ht="15" customHeight="1" x14ac:dyDescent="0.25">
      <c r="A1" s="129" t="s">
        <v>21</v>
      </c>
      <c r="B1" s="130"/>
      <c r="C1" s="130"/>
      <c r="D1" s="130"/>
      <c r="E1" s="130"/>
      <c r="F1" s="130"/>
      <c r="G1" s="130"/>
      <c r="H1" s="130"/>
      <c r="I1" s="130"/>
      <c r="J1" s="130"/>
      <c r="K1" s="130"/>
      <c r="L1" s="130"/>
      <c r="M1" s="130"/>
      <c r="N1" s="130"/>
      <c r="AC1" s="6"/>
    </row>
    <row r="2" spans="1:29" s="5" customFormat="1" ht="46.5" customHeight="1" x14ac:dyDescent="0.25">
      <c r="A2" s="129"/>
      <c r="B2" s="130"/>
      <c r="C2" s="130"/>
      <c r="D2" s="130"/>
      <c r="E2" s="130"/>
      <c r="F2" s="130"/>
      <c r="G2" s="130"/>
      <c r="H2" s="130"/>
      <c r="I2" s="130"/>
      <c r="J2" s="130"/>
      <c r="K2" s="130"/>
      <c r="L2" s="130"/>
      <c r="M2" s="130"/>
      <c r="N2" s="130"/>
      <c r="AC2" s="6"/>
    </row>
    <row r="3" spans="1:29" x14ac:dyDescent="0.25">
      <c r="L3" s="9"/>
    </row>
    <row r="4" spans="1:29" x14ac:dyDescent="0.25">
      <c r="D4" s="1"/>
      <c r="E4" s="1"/>
      <c r="F4" s="1"/>
      <c r="L4" s="1"/>
      <c r="AC4" s="1"/>
    </row>
    <row r="5" spans="1:29" x14ac:dyDescent="0.25">
      <c r="D5" s="1"/>
      <c r="E5" s="1"/>
      <c r="F5" s="1"/>
    </row>
    <row r="6" spans="1:29" s="10" customFormat="1" x14ac:dyDescent="0.25">
      <c r="D6" s="11"/>
      <c r="E6" s="12"/>
      <c r="F6" s="12"/>
      <c r="AC6" s="11"/>
    </row>
    <row r="7" spans="1:29" ht="15" customHeight="1" x14ac:dyDescent="0.25">
      <c r="A7" s="128" t="s">
        <v>45</v>
      </c>
      <c r="B7" s="128"/>
    </row>
    <row r="8" spans="1:29" ht="15" customHeight="1" x14ac:dyDescent="0.25">
      <c r="A8" s="128"/>
      <c r="B8" s="128"/>
      <c r="C8" s="8"/>
      <c r="D8" s="8"/>
      <c r="H8" s="8"/>
      <c r="I8" s="8"/>
      <c r="J8" s="8"/>
      <c r="M8" s="8"/>
      <c r="N8" s="8"/>
      <c r="O8" s="8"/>
      <c r="R8" s="8"/>
      <c r="S8" s="8"/>
      <c r="T8" s="8"/>
      <c r="Z8" s="7"/>
    </row>
    <row r="9" spans="1:29" ht="15" customHeight="1" x14ac:dyDescent="0.25">
      <c r="C9" s="8"/>
      <c r="D9" s="8"/>
    </row>
    <row r="10" spans="1:29" ht="15" customHeight="1" x14ac:dyDescent="0.25">
      <c r="C10" s="121" t="s">
        <v>133</v>
      </c>
      <c r="D10" s="121"/>
      <c r="E10" s="121"/>
      <c r="F10" s="1"/>
      <c r="H10" s="121" t="s">
        <v>173</v>
      </c>
      <c r="I10" s="121"/>
      <c r="J10" s="121"/>
      <c r="L10" s="1"/>
      <c r="M10" s="121" t="s">
        <v>257</v>
      </c>
      <c r="N10" s="121"/>
      <c r="O10" s="121"/>
      <c r="R10" s="121" t="s">
        <v>208</v>
      </c>
      <c r="S10" s="121"/>
      <c r="T10" s="121"/>
      <c r="W10" s="122" t="s">
        <v>209</v>
      </c>
      <c r="X10" s="123"/>
      <c r="Y10" s="124"/>
      <c r="AC10" s="1"/>
    </row>
    <row r="11" spans="1:29" ht="15" customHeight="1" x14ac:dyDescent="0.25">
      <c r="C11" s="121"/>
      <c r="D11" s="121"/>
      <c r="E11" s="121"/>
      <c r="F11" s="1"/>
      <c r="H11" s="121"/>
      <c r="I11" s="121"/>
      <c r="J11" s="121"/>
      <c r="L11" s="1"/>
      <c r="M11" s="121"/>
      <c r="N11" s="121"/>
      <c r="O11" s="121"/>
      <c r="R11" s="121"/>
      <c r="S11" s="121"/>
      <c r="T11" s="121"/>
      <c r="W11" s="125"/>
      <c r="X11" s="126"/>
      <c r="Y11" s="127"/>
      <c r="AC11" s="1"/>
    </row>
    <row r="12" spans="1:29" ht="15" customHeight="1" x14ac:dyDescent="0.25">
      <c r="C12" s="13" t="s">
        <v>35</v>
      </c>
      <c r="D12" s="36" t="s">
        <v>25</v>
      </c>
      <c r="E12" s="85"/>
      <c r="F12" s="1"/>
      <c r="H12" s="13" t="s">
        <v>35</v>
      </c>
      <c r="I12" s="36" t="s">
        <v>25</v>
      </c>
      <c r="J12" s="85"/>
      <c r="L12" s="1"/>
      <c r="M12" s="13" t="s">
        <v>35</v>
      </c>
      <c r="N12" s="36" t="s">
        <v>25</v>
      </c>
      <c r="O12" s="85"/>
      <c r="R12" s="13" t="s">
        <v>35</v>
      </c>
      <c r="S12" s="36" t="s">
        <v>25</v>
      </c>
      <c r="T12" s="85"/>
      <c r="W12" s="13" t="s">
        <v>35</v>
      </c>
      <c r="X12" s="36" t="s">
        <v>25</v>
      </c>
      <c r="Y12" s="85"/>
      <c r="AC12" s="1"/>
    </row>
    <row r="13" spans="1:29" x14ac:dyDescent="0.25">
      <c r="C13" s="14" t="s">
        <v>0</v>
      </c>
      <c r="D13" s="75">
        <v>45</v>
      </c>
      <c r="E13" s="85"/>
      <c r="F13" s="1"/>
      <c r="H13" s="14" t="s">
        <v>0</v>
      </c>
      <c r="I13" s="36">
        <v>45</v>
      </c>
      <c r="J13" s="85"/>
      <c r="L13" s="1"/>
      <c r="M13" s="14" t="s">
        <v>0</v>
      </c>
      <c r="N13" s="36">
        <v>45</v>
      </c>
      <c r="O13" s="85"/>
      <c r="R13" s="14" t="s">
        <v>0</v>
      </c>
      <c r="S13" s="36">
        <v>45</v>
      </c>
      <c r="T13" s="85"/>
      <c r="W13" s="14" t="s">
        <v>0</v>
      </c>
      <c r="X13" s="36">
        <v>45</v>
      </c>
      <c r="Y13" s="85"/>
      <c r="AC13" s="1"/>
    </row>
    <row r="14" spans="1:29" x14ac:dyDescent="0.25">
      <c r="C14" s="14" t="s">
        <v>123</v>
      </c>
      <c r="D14" s="36" t="s">
        <v>5</v>
      </c>
      <c r="E14" s="85"/>
      <c r="F14" s="1"/>
      <c r="H14" s="14" t="s">
        <v>123</v>
      </c>
      <c r="I14" s="36" t="s">
        <v>5</v>
      </c>
      <c r="J14" s="85"/>
      <c r="L14" s="1"/>
      <c r="M14" s="14" t="s">
        <v>123</v>
      </c>
      <c r="N14" s="36" t="s">
        <v>20</v>
      </c>
      <c r="O14" s="85"/>
      <c r="R14" s="14" t="s">
        <v>123</v>
      </c>
      <c r="S14" s="36" t="s">
        <v>122</v>
      </c>
      <c r="T14" s="85"/>
      <c r="W14" s="14" t="s">
        <v>123</v>
      </c>
      <c r="X14" s="36"/>
      <c r="Y14" s="85"/>
      <c r="AC14" s="1"/>
    </row>
    <row r="15" spans="1:29" ht="15" customHeight="1" x14ac:dyDescent="0.25">
      <c r="C15" s="16" t="s">
        <v>12</v>
      </c>
      <c r="D15" s="17">
        <f>IF(D14="Dupla",2,IF(D14="Trio",3,IF(D14="Individual",1,"")))</f>
        <v>2</v>
      </c>
      <c r="F15" s="1"/>
      <c r="H15" s="16" t="s">
        <v>12</v>
      </c>
      <c r="I15" s="17">
        <f>IF(I14="Dupla",2,IF(I14="Trio",3,IF(I14="Individual",1,"")))</f>
        <v>2</v>
      </c>
      <c r="J15" s="8"/>
      <c r="L15" s="1"/>
      <c r="M15" s="16" t="s">
        <v>12</v>
      </c>
      <c r="N15" s="17">
        <f>IF(N14="Dupla",2,IF(N14="Trio",3,IF(N14="Individual",1,"")))</f>
        <v>3</v>
      </c>
      <c r="O15" s="8"/>
      <c r="R15" s="16" t="s">
        <v>12</v>
      </c>
      <c r="S15" s="17">
        <f>IF(S14="Dupla",2,IF(S14="Trio",3,IF(S14="Individual",1,"")))</f>
        <v>1</v>
      </c>
      <c r="T15" s="8"/>
      <c r="W15" s="16" t="s">
        <v>12</v>
      </c>
      <c r="X15" s="17" t="str">
        <f>IF(X14="Dupla",2,IF(X14="Trio",3,IF(X14="Individual",1,"")))</f>
        <v/>
      </c>
      <c r="Y15" s="8"/>
      <c r="AC15" s="1"/>
    </row>
    <row r="16" spans="1:29" x14ac:dyDescent="0.25">
      <c r="C16" s="14" t="s">
        <v>1</v>
      </c>
      <c r="D16" s="36" t="s">
        <v>41</v>
      </c>
      <c r="E16" s="85"/>
      <c r="F16" s="1"/>
      <c r="H16" s="14" t="s">
        <v>1</v>
      </c>
      <c r="I16" s="36" t="s">
        <v>41</v>
      </c>
      <c r="J16" s="85"/>
      <c r="L16" s="1"/>
      <c r="M16" s="14" t="s">
        <v>1</v>
      </c>
      <c r="N16" s="36" t="s">
        <v>41</v>
      </c>
      <c r="O16" s="85"/>
      <c r="R16" s="14" t="s">
        <v>1</v>
      </c>
      <c r="S16" s="36" t="s">
        <v>148</v>
      </c>
      <c r="T16" s="85"/>
      <c r="W16" s="14" t="s">
        <v>1</v>
      </c>
      <c r="X16" s="36"/>
      <c r="Y16" s="85"/>
      <c r="AC16" s="1"/>
    </row>
    <row r="17" spans="3:29" ht="15" customHeight="1" x14ac:dyDescent="0.25">
      <c r="C17" s="16" t="s">
        <v>12</v>
      </c>
      <c r="D17" s="18">
        <f>IF(D16=CRITÉRIOS!$B$14,CRITÉRIOS!$C$14,IF(D16=CRITÉRIOS!$B$15,CRITÉRIOS!$C$15,IF(D16=CRITÉRIOS!$B$16,CRITÉRIOS!$C$16,IF(D16=CRITÉRIOS!$B$17,CRITÉRIOS!$C$17,IF(D16=CRITÉRIOS!$B$18,CRITÉRIOS!$C$18,IF(D16=CRITÉRIOS!$B$19,CRITÉRIOS!$C$19,IF(D16=CRITÉRIOS!$B$20,CRITÉRIOS!$C$20,IF(D16=CRITÉRIOS!$B$21,CRITÉRIOS!$C$21,IF(D16=CRITÉRIOS!$B$12,CRITÉRIOS!$C$12,IF(D16=CRITÉRIOS!$B$13,CRITÉRIOS!$C$13,IF(D16=CRITÉRIOS!$B$22,CRITÉRIOS!$C$22,"")))))))))))</f>
        <v>10</v>
      </c>
      <c r="E17" s="1"/>
      <c r="F17" s="1"/>
      <c r="H17" s="16" t="s">
        <v>12</v>
      </c>
      <c r="I17" s="18">
        <f>IF(I16=CRITÉRIOS!$B$14,CRITÉRIOS!$C$14,IF(I16=CRITÉRIOS!$B$15,CRITÉRIOS!$C$15,IF(I16=CRITÉRIOS!$B$16,CRITÉRIOS!$C$16,IF(I16=CRITÉRIOS!$B$17,CRITÉRIOS!$C$17,IF(I16=CRITÉRIOS!$B$18,CRITÉRIOS!$C$18,IF(I16=CRITÉRIOS!$B$19,CRITÉRIOS!$C$19,IF(I16=CRITÉRIOS!$B$20,CRITÉRIOS!$C$20,IF(I16=CRITÉRIOS!$B$21,CRITÉRIOS!$C$21,IF(I16=CRITÉRIOS!$B$12,CRITÉRIOS!$C$12,IF(I16=CRITÉRIOS!$B$13,CRITÉRIOS!$C$13,IF(I16=CRITÉRIOS!$B$22,CRITÉRIOS!$C$22,"")))))))))))</f>
        <v>10</v>
      </c>
      <c r="L17" s="1"/>
      <c r="M17" s="16" t="s">
        <v>12</v>
      </c>
      <c r="N17" s="18">
        <f>IF(N16=CRITÉRIOS!$B$14,CRITÉRIOS!$C$14,IF(N16=CRITÉRIOS!$B$15,CRITÉRIOS!$C$15,IF(N16=CRITÉRIOS!$B$16,CRITÉRIOS!$C$16,IF(N16=CRITÉRIOS!$B$17,CRITÉRIOS!$C$17,IF(N16=CRITÉRIOS!$B$18,CRITÉRIOS!$C$18,IF(N16=CRITÉRIOS!$B$19,CRITÉRIOS!$C$19,IF(N16=CRITÉRIOS!$B$20,CRITÉRIOS!$C$20,IF(N16=CRITÉRIOS!$B$21,CRITÉRIOS!$C$21,IF(N16=CRITÉRIOS!$B$12,CRITÉRIOS!$C$12,IF(N16=CRITÉRIOS!$B$13,CRITÉRIOS!$C$13,IF(N16=CRITÉRIOS!$B$22,CRITÉRIOS!$C$22,"")))))))))))</f>
        <v>10</v>
      </c>
      <c r="R17" s="16" t="s">
        <v>12</v>
      </c>
      <c r="S17" s="18">
        <f>IF(S16=CRITÉRIOS!$B$14,CRITÉRIOS!$C$14,IF(S16=CRITÉRIOS!$B$15,CRITÉRIOS!$C$15,IF(S16=CRITÉRIOS!$B$16,CRITÉRIOS!$C$16,IF(S16=CRITÉRIOS!$B$17,CRITÉRIOS!$C$17,IF(S16=CRITÉRIOS!$B$18,CRITÉRIOS!$C$18,IF(S16=CRITÉRIOS!$B$19,CRITÉRIOS!$C$19,IF(S16=CRITÉRIOS!$B$20,CRITÉRIOS!$C$20,IF(S16=CRITÉRIOS!$B$21,CRITÉRIOS!$C$21,IF(S16=CRITÉRIOS!$B$12,CRITÉRIOS!$C$12,IF(S16=CRITÉRIOS!$B$13,CRITÉRIOS!$C$13,IF(S16=CRITÉRIOS!$B$22,CRITÉRIOS!$C$22,"")))))))))))</f>
        <v>50</v>
      </c>
      <c r="W17" s="16" t="s">
        <v>12</v>
      </c>
      <c r="X17" s="18" t="str">
        <f>IF(X16=CRITÉRIOS!$B$14,CRITÉRIOS!$C$14,IF(X16=CRITÉRIOS!$B$15,CRITÉRIOS!$C$15,IF(X16=CRITÉRIOS!$B$16,CRITÉRIOS!$C$16,IF(X16=CRITÉRIOS!$B$17,CRITÉRIOS!$C$17,IF(X16=CRITÉRIOS!$B$18,CRITÉRIOS!$C$18,IF(X16=CRITÉRIOS!$B$19,CRITÉRIOS!$C$19,IF(X16=CRITÉRIOS!$B$20,CRITÉRIOS!$C$20,IF(X16=CRITÉRIOS!$B$21,CRITÉRIOS!$C$21,IF(X16=CRITÉRIOS!$B$12,CRITÉRIOS!$C$12,IF(X16=CRITÉRIOS!$B$13,CRITÉRIOS!$C$13,IF(X16=CRITÉRIOS!$B$22,CRITÉRIOS!$C$22,"")))))))))))</f>
        <v/>
      </c>
      <c r="AC17" s="1"/>
    </row>
    <row r="18" spans="3:29" x14ac:dyDescent="0.25">
      <c r="C18" s="14" t="s">
        <v>10</v>
      </c>
      <c r="D18" s="19">
        <f>IFERROR(D13/D15,0)</f>
        <v>22.5</v>
      </c>
      <c r="E18" s="1"/>
      <c r="F18" s="1"/>
      <c r="H18" s="14" t="s">
        <v>10</v>
      </c>
      <c r="I18" s="19">
        <f>IFERROR(I13/I15,0)</f>
        <v>22.5</v>
      </c>
      <c r="L18" s="1"/>
      <c r="M18" s="14" t="s">
        <v>10</v>
      </c>
      <c r="N18" s="19">
        <f>IFERROR(N13/N15,0)</f>
        <v>15</v>
      </c>
      <c r="R18" s="14" t="s">
        <v>10</v>
      </c>
      <c r="S18" s="19">
        <f>IFERROR(S13/S15,0)</f>
        <v>45</v>
      </c>
      <c r="W18" s="14" t="s">
        <v>10</v>
      </c>
      <c r="X18" s="19">
        <f>IFERROR(X13/X15,0)</f>
        <v>0</v>
      </c>
      <c r="AC18" s="1"/>
    </row>
    <row r="19" spans="3:29" x14ac:dyDescent="0.25">
      <c r="C19" s="14" t="s">
        <v>4</v>
      </c>
      <c r="D19" s="19">
        <f>IFERROR(D18/D17,0)</f>
        <v>2.25</v>
      </c>
      <c r="E19" s="1"/>
      <c r="F19" s="1"/>
      <c r="H19" s="14" t="s">
        <v>4</v>
      </c>
      <c r="I19" s="19">
        <f>IFERROR(I18/I17,0)</f>
        <v>2.25</v>
      </c>
      <c r="L19" s="1"/>
      <c r="M19" s="14" t="s">
        <v>4</v>
      </c>
      <c r="N19" s="19">
        <f>IFERROR(N18/N17,0)</f>
        <v>1.5</v>
      </c>
      <c r="R19" s="14" t="s">
        <v>4</v>
      </c>
      <c r="S19" s="19">
        <f>IFERROR(S18/S17,0)</f>
        <v>0.9</v>
      </c>
      <c r="W19" s="14" t="s">
        <v>4</v>
      </c>
      <c r="X19" s="19">
        <f>IFERROR(X18/X17,0)</f>
        <v>0</v>
      </c>
      <c r="AC19" s="1"/>
    </row>
    <row r="20" spans="3:29" x14ac:dyDescent="0.25">
      <c r="C20" s="14" t="s">
        <v>13</v>
      </c>
      <c r="D20" s="19">
        <f>ROUND(D19, 0)</f>
        <v>2</v>
      </c>
      <c r="E20" s="1"/>
      <c r="F20" s="1"/>
      <c r="H20" s="14" t="s">
        <v>13</v>
      </c>
      <c r="I20" s="19">
        <f>ROUND(I19, 0)</f>
        <v>2</v>
      </c>
      <c r="L20" s="1"/>
      <c r="M20" s="14" t="s">
        <v>13</v>
      </c>
      <c r="N20" s="19">
        <f>ROUND(N19, 0)</f>
        <v>2</v>
      </c>
      <c r="R20" s="14" t="s">
        <v>13</v>
      </c>
      <c r="S20" s="19">
        <f>ROUND(S19, 0)</f>
        <v>1</v>
      </c>
      <c r="W20" s="14" t="s">
        <v>13</v>
      </c>
      <c r="X20" s="19">
        <f>ROUND(X19, 0)</f>
        <v>0</v>
      </c>
      <c r="AC20" s="1"/>
    </row>
    <row r="21" spans="3:29" x14ac:dyDescent="0.25">
      <c r="C21" s="14" t="s">
        <v>11</v>
      </c>
      <c r="D21" s="19">
        <f>IFERROR(D18/D20,0)</f>
        <v>11.25</v>
      </c>
      <c r="E21" s="1"/>
      <c r="F21" s="1"/>
      <c r="H21" s="14" t="s">
        <v>11</v>
      </c>
      <c r="I21" s="19">
        <f>IFERROR(I18/I20,0)</f>
        <v>11.25</v>
      </c>
      <c r="L21" s="1"/>
      <c r="M21" s="14" t="s">
        <v>11</v>
      </c>
      <c r="N21" s="19">
        <f>IFERROR(N18/N20,0)</f>
        <v>7.5</v>
      </c>
      <c r="R21" s="14" t="s">
        <v>11</v>
      </c>
      <c r="S21" s="19">
        <f>IFERROR(S18/S20,0)</f>
        <v>45</v>
      </c>
      <c r="W21" s="14" t="s">
        <v>11</v>
      </c>
      <c r="X21" s="19">
        <f>IFERROR(X18/X20,0)</f>
        <v>0</v>
      </c>
      <c r="AC21" s="1"/>
    </row>
    <row r="22" spans="3:29" x14ac:dyDescent="0.25">
      <c r="C22" s="14" t="s">
        <v>14</v>
      </c>
      <c r="D22" s="19">
        <f>ROUND(D21, 0)</f>
        <v>11</v>
      </c>
      <c r="E22" s="1"/>
      <c r="F22" s="1"/>
      <c r="H22" s="14" t="s">
        <v>14</v>
      </c>
      <c r="I22" s="19">
        <f>ROUND(I21, 0)</f>
        <v>11</v>
      </c>
      <c r="L22" s="1"/>
      <c r="M22" s="14" t="s">
        <v>14</v>
      </c>
      <c r="N22" s="19">
        <f>ROUND(N21, 0)</f>
        <v>8</v>
      </c>
      <c r="R22" s="14" t="s">
        <v>14</v>
      </c>
      <c r="S22" s="19">
        <f>ROUND(S21, 0)</f>
        <v>45</v>
      </c>
      <c r="W22" s="14" t="s">
        <v>14</v>
      </c>
      <c r="X22" s="19">
        <f>ROUND(X21, 0)</f>
        <v>0</v>
      </c>
      <c r="AC22" s="1"/>
    </row>
    <row r="23" spans="3:29" ht="15" customHeight="1" x14ac:dyDescent="0.25">
      <c r="C23" s="14" t="s">
        <v>9</v>
      </c>
      <c r="D23" s="20">
        <f>IFERROR(D22/D17,0)</f>
        <v>1.1000000000000001</v>
      </c>
      <c r="E23" s="1"/>
      <c r="F23" s="1"/>
      <c r="H23" s="14" t="s">
        <v>9</v>
      </c>
      <c r="I23" s="20">
        <f>IFERROR(I22/I17,0)</f>
        <v>1.1000000000000001</v>
      </c>
      <c r="L23" s="1"/>
      <c r="M23" s="14" t="s">
        <v>9</v>
      </c>
      <c r="N23" s="20">
        <f>IFERROR(N22/N17,0)</f>
        <v>0.8</v>
      </c>
      <c r="R23" s="14" t="s">
        <v>9</v>
      </c>
      <c r="S23" s="20">
        <f>IFERROR(S22/S17,0)</f>
        <v>0.9</v>
      </c>
      <c r="W23" s="14" t="s">
        <v>9</v>
      </c>
      <c r="X23" s="20">
        <f>IFERROR(X22/X17,0)</f>
        <v>0</v>
      </c>
      <c r="AC23" s="1"/>
    </row>
    <row r="24" spans="3:29" x14ac:dyDescent="0.25">
      <c r="D24" s="1"/>
      <c r="F24" s="1"/>
      <c r="J24" s="8"/>
      <c r="L24" s="1"/>
      <c r="O24" s="8"/>
      <c r="T24" s="8"/>
      <c r="Y24" s="8"/>
      <c r="AC24" s="1"/>
    </row>
    <row r="25" spans="3:29" x14ac:dyDescent="0.25">
      <c r="C25" s="14" t="s">
        <v>192</v>
      </c>
      <c r="D25" s="36"/>
      <c r="E25" s="85"/>
      <c r="F25" s="1"/>
      <c r="H25" s="14" t="s">
        <v>192</v>
      </c>
      <c r="I25" s="36"/>
      <c r="J25" s="85"/>
      <c r="L25" s="1"/>
      <c r="M25" s="14" t="s">
        <v>192</v>
      </c>
      <c r="N25" s="36"/>
      <c r="O25" s="85"/>
      <c r="R25" s="14" t="s">
        <v>192</v>
      </c>
      <c r="S25" s="36"/>
      <c r="T25" s="85"/>
      <c r="W25" s="14" t="s">
        <v>192</v>
      </c>
      <c r="X25" s="36">
        <v>4</v>
      </c>
      <c r="Y25" s="85"/>
      <c r="AC25" s="1"/>
    </row>
    <row r="26" spans="3:29" x14ac:dyDescent="0.25">
      <c r="C26" s="14" t="s">
        <v>198</v>
      </c>
      <c r="D26" s="36"/>
      <c r="E26" s="85"/>
      <c r="F26" s="1"/>
      <c r="H26" s="14" t="s">
        <v>198</v>
      </c>
      <c r="I26" s="36"/>
      <c r="J26" s="85"/>
      <c r="L26" s="1"/>
      <c r="M26" s="14" t="s">
        <v>198</v>
      </c>
      <c r="N26" s="36"/>
      <c r="O26" s="85"/>
      <c r="R26" s="14" t="s">
        <v>198</v>
      </c>
      <c r="S26" s="36"/>
      <c r="T26" s="85"/>
      <c r="W26" s="14" t="s">
        <v>198</v>
      </c>
      <c r="X26" s="36" t="s">
        <v>165</v>
      </c>
      <c r="Y26" s="85"/>
      <c r="AC26" s="1"/>
    </row>
    <row r="27" spans="3:29" x14ac:dyDescent="0.25">
      <c r="C27" s="16" t="s">
        <v>12</v>
      </c>
      <c r="D27" s="18">
        <f>IF(D26=ENTRIES!$G$1,'CH DOCENTE'!$H$5,IF(D26=ENTRIES!$G$2,'CH DOCENTE'!$G$5,IF(D26=ENTRIES!$G$3,'CH DOCENTE'!$G$14,IF(D26=ENTRIES!$G$4,'CH DOCENTE'!$G$24,IF(D26=ENTRIES!$G$6,'CH DOCENTE'!$G$34,IF(D26=ENTRIES!$G$7,'CH DOCENTE'!$G$52,IF(D26=ENTRIES!$G$8,'CH DOCENTE'!$G$63,IF(D26=ENTRIES!$G$9,'CH DOCENTE'!$G$72,IF(D26=ENTRIES!$G$10,'CH DOCENTE'!$G$91,IF(D26=ENTRIES!$G$11,'CH DOCENTE'!$G$101,IF(D26=ENTRIES!$G$12,'CH DOCENTE'!$G$113,IF(D26=ENTRIES!$G$13,'CH DOCENTE'!$G$125))))))))))))</f>
        <v>0</v>
      </c>
      <c r="E27" s="85"/>
      <c r="F27" s="1"/>
      <c r="H27" s="16" t="s">
        <v>12</v>
      </c>
      <c r="I27" s="18">
        <f>IF(I26=ENTRIES!$G$1,'CH DOCENTE'!$H$5,IF(I26=ENTRIES!$G$2,'CH DOCENTE'!$G$5,IF(I26=ENTRIES!$G$3,'CH DOCENTE'!$G$14,IF(I26=ENTRIES!$G$4,'CH DOCENTE'!$G$24,IF(I26=ENTRIES!$G$6,'CH DOCENTE'!$G$34,IF(I26=ENTRIES!$G$7,'CH DOCENTE'!$G$52,IF(I26=ENTRIES!$G$8,'CH DOCENTE'!$G$63,IF(I26=ENTRIES!$G$9,'CH DOCENTE'!$G$72,IF(I26=ENTRIES!$G$10,'CH DOCENTE'!$G$91,IF(I26=ENTRIES!$G$11,'CH DOCENTE'!$G$101,IF(I26=ENTRIES!$G$12,'CH DOCENTE'!$G$113,IF(I26=ENTRIES!$G$13,'CH DOCENTE'!$G$125))))))))))))</f>
        <v>0</v>
      </c>
      <c r="J27" s="8"/>
      <c r="L27" s="1"/>
      <c r="M27" s="16" t="s">
        <v>12</v>
      </c>
      <c r="N27" s="18">
        <f>IF(N26=ENTRIES!$G$1,'CH DOCENTE'!$H$5,IF(N26=ENTRIES!$G$2,'CH DOCENTE'!$G$5,IF(N26=ENTRIES!$G$3,'CH DOCENTE'!$G$14,IF(N26=ENTRIES!$G$4,'CH DOCENTE'!$G$24,IF(N26=ENTRIES!$G$6,'CH DOCENTE'!$G$34,IF(N26=ENTRIES!$G$7,'CH DOCENTE'!$G$52,IF(N26=ENTRIES!$G$8,'CH DOCENTE'!$G$63,IF(N26=ENTRIES!$G$9,'CH DOCENTE'!$G$72,IF(N26=ENTRIES!$G$10,'CH DOCENTE'!$G$91,IF(N26=ENTRIES!$G$11,'CH DOCENTE'!$G$101,IF(N26=ENTRIES!$G$12,'CH DOCENTE'!$G$113,IF(N26=ENTRIES!$G$13,'CH DOCENTE'!$G$125))))))))))))</f>
        <v>0</v>
      </c>
      <c r="O27" s="8"/>
      <c r="R27" s="16" t="s">
        <v>12</v>
      </c>
      <c r="S27" s="18">
        <f>IF(S26=ENTRIES!$G$1,'CH DOCENTE'!$H$5,IF(S26=ENTRIES!$G$2,'CH DOCENTE'!$G$5,IF(S26=ENTRIES!$G$3,'CH DOCENTE'!$G$14,IF(S26=ENTRIES!$G$4,'CH DOCENTE'!$G$24,IF(S26=ENTRIES!$G$6,'CH DOCENTE'!$G$34,IF(S26=ENTRIES!$G$7,'CH DOCENTE'!$G$52,IF(S26=ENTRIES!$G$8,'CH DOCENTE'!$G$63,IF(S26=ENTRIES!$G$9,'CH DOCENTE'!$G$72,IF(S26=ENTRIES!$G$10,'CH DOCENTE'!$G$91,IF(S26=ENTRIES!$G$11,'CH DOCENTE'!$G$101,IF(S26=ENTRIES!$G$12,'CH DOCENTE'!$G$113,IF(S26=ENTRIES!$G$13,'CH DOCENTE'!$G$125))))))))))))</f>
        <v>0</v>
      </c>
      <c r="T27" s="8"/>
      <c r="W27" s="16" t="s">
        <v>12</v>
      </c>
      <c r="X27" s="18">
        <f>IF(X26=ENTRIES!$G$1,'CH DOCENTE'!$H$5,IF(X26=ENTRIES!$G$2,'CH DOCENTE'!$G$5,IF(X26=ENTRIES!$G$3,'CH DOCENTE'!$G$14,IF(X26=ENTRIES!$G$4,'CH DOCENTE'!$G$24,IF(X26=ENTRIES!$G$6,'CH DOCENTE'!$G$34,IF(X26=ENTRIES!$G$7,'CH DOCENTE'!$G$52,IF(X26=ENTRIES!$G$8,'CH DOCENTE'!$G$63,IF(X26=ENTRIES!$G$9,'CH DOCENTE'!$G$72,IF(X26=ENTRIES!$G$10,'CH DOCENTE'!$G$91,IF(X26=ENTRIES!$G$11,'CH DOCENTE'!$G$101,IF(X26=ENTRIES!$G$12,'CH DOCENTE'!$G$113,IF(X26=ENTRIES!$G$13,'CH DOCENTE'!$G$125))))))))))))</f>
        <v>6</v>
      </c>
      <c r="Y27" s="8"/>
      <c r="AC27" s="1"/>
    </row>
    <row r="28" spans="3:29" x14ac:dyDescent="0.25">
      <c r="C28" s="14" t="s">
        <v>199</v>
      </c>
      <c r="D28" s="36"/>
      <c r="E28" s="85"/>
      <c r="F28" s="74"/>
      <c r="H28" s="14" t="s">
        <v>199</v>
      </c>
      <c r="I28" s="36"/>
      <c r="J28" s="85"/>
      <c r="L28" s="1"/>
      <c r="M28" s="14" t="s">
        <v>199</v>
      </c>
      <c r="N28" s="36"/>
      <c r="O28" s="85"/>
      <c r="R28" s="14" t="s">
        <v>199</v>
      </c>
      <c r="S28" s="36"/>
      <c r="T28" s="85"/>
      <c r="W28" s="14" t="s">
        <v>199</v>
      </c>
      <c r="X28" s="36"/>
      <c r="Y28" s="85"/>
      <c r="AC28" s="1"/>
    </row>
    <row r="29" spans="3:29" x14ac:dyDescent="0.25">
      <c r="C29" s="16" t="s">
        <v>12</v>
      </c>
      <c r="D29" s="18">
        <f>IF(D28=ENTRIES!$G$1,'CH DOCENTE'!$H$5,IF(D28=ENTRIES!$G$2,'CH DOCENTE'!$G$5,IF(D28=ENTRIES!$G$3,'CH DOCENTE'!$G$14,IF(D28=ENTRIES!$G$4,'CH DOCENTE'!$G$24,IF(D28=ENTRIES!$G$6,'CH DOCENTE'!$G$34,IF(D28=ENTRIES!$G$7,'CH DOCENTE'!$G$52,IF(D28=ENTRIES!$G$8,'CH DOCENTE'!$G$63,IF(D28=ENTRIES!$G$9,'CH DOCENTE'!$G$72,IF(D28=ENTRIES!$G$10,'CH DOCENTE'!$G$91,IF(D28=ENTRIES!$G$11,'CH DOCENTE'!$G$101,IF(D28=ENTRIES!$G$12,'CH DOCENTE'!$G$113,IF(D28=ENTRIES!$G$13,'CH DOCENTE'!$G$125))))))))))))</f>
        <v>0</v>
      </c>
      <c r="F29" s="1"/>
      <c r="H29" s="16" t="s">
        <v>12</v>
      </c>
      <c r="I29" s="18">
        <f>IF(I28=ENTRIES!$G$1,'CH DOCENTE'!$H$5,IF(I28=ENTRIES!$G$2,'CH DOCENTE'!$G$5,IF(I28=ENTRIES!$G$3,'CH DOCENTE'!$G$14,IF(I28=ENTRIES!$G$4,'CH DOCENTE'!$G$24,IF(I28=ENTRIES!$G$6,'CH DOCENTE'!$G$34,IF(I28=ENTRIES!$G$7,'CH DOCENTE'!$G$52,IF(I28=ENTRIES!$G$8,'CH DOCENTE'!$G$63,IF(I28=ENTRIES!$G$9,'CH DOCENTE'!$G$72,IF(I28=ENTRIES!$G$10,'CH DOCENTE'!$G$91,IF(I28=ENTRIES!$G$11,'CH DOCENTE'!$G$101,IF(I28=ENTRIES!$G$12,'CH DOCENTE'!$G$113,IF(I28=ENTRIES!$G$13,'CH DOCENTE'!$G$125))))))))))))</f>
        <v>0</v>
      </c>
      <c r="J29" s="8"/>
      <c r="L29" s="1"/>
      <c r="M29" s="16" t="s">
        <v>12</v>
      </c>
      <c r="N29" s="18">
        <f>IF(N28=ENTRIES!$G$1,'CH DOCENTE'!$H$5,IF(N28=ENTRIES!$G$2,'CH DOCENTE'!$G$5,IF(N28=ENTRIES!$G$3,'CH DOCENTE'!$G$14,IF(N28=ENTRIES!$G$4,'CH DOCENTE'!$G$24,IF(N28=ENTRIES!$G$6,'CH DOCENTE'!$G$34,IF(N28=ENTRIES!$G$7,'CH DOCENTE'!$G$52,IF(N28=ENTRIES!$G$8,'CH DOCENTE'!$G$63,IF(N28=ENTRIES!$G$9,'CH DOCENTE'!$G$72,IF(N28=ENTRIES!$G$10,'CH DOCENTE'!$G$91,IF(N28=ENTRIES!$G$11,'CH DOCENTE'!$G$101,IF(N28=ENTRIES!$G$12,'CH DOCENTE'!$G$113,IF(N28=ENTRIES!$G$13,'CH DOCENTE'!$G$125))))))))))))</f>
        <v>0</v>
      </c>
      <c r="O29" s="8"/>
      <c r="R29" s="16" t="s">
        <v>12</v>
      </c>
      <c r="S29" s="18">
        <f>IF(S28=ENTRIES!$G$1,'CH DOCENTE'!$H$5,IF(S28=ENTRIES!$G$2,'CH DOCENTE'!$G$5,IF(S28=ENTRIES!$G$3,'CH DOCENTE'!$G$14,IF(S28=ENTRIES!$G$4,'CH DOCENTE'!$G$24,IF(S28=ENTRIES!$G$6,'CH DOCENTE'!$G$34,IF(S28=ENTRIES!$G$7,'CH DOCENTE'!$G$52,IF(S28=ENTRIES!$G$8,'CH DOCENTE'!$G$63,IF(S28=ENTRIES!$G$9,'CH DOCENTE'!$G$72,IF(S28=ENTRIES!$G$10,'CH DOCENTE'!$G$91,IF(S28=ENTRIES!$G$11,'CH DOCENTE'!$G$101,IF(S28=ENTRIES!$G$12,'CH DOCENTE'!$G$113,IF(S28=ENTRIES!$G$13,'CH DOCENTE'!$G$125))))))))))))</f>
        <v>0</v>
      </c>
      <c r="T29" s="8"/>
      <c r="W29" s="16" t="s">
        <v>12</v>
      </c>
      <c r="X29" s="18">
        <f>IF(X28=ENTRIES!$G$1,'CH DOCENTE'!$H$5,IF(X28=ENTRIES!$G$2,'CH DOCENTE'!$G$5,IF(X28=ENTRIES!$G$3,'CH DOCENTE'!$G$14,IF(X28=ENTRIES!$G$4,'CH DOCENTE'!$G$24,IF(X28=ENTRIES!$G$6,'CH DOCENTE'!$G$34,IF(X28=ENTRIES!$G$7,'CH DOCENTE'!$G$52,IF(X28=ENTRIES!$G$8,'CH DOCENTE'!$G$63,IF(X28=ENTRIES!$G$9,'CH DOCENTE'!$G$72,IF(X28=ENTRIES!$G$10,'CH DOCENTE'!$G$91,IF(X28=ENTRIES!$G$11,'CH DOCENTE'!$G$101,IF(X28=ENTRIES!$G$12,'CH DOCENTE'!$G$113,IF(X28=ENTRIES!$G$13,'CH DOCENTE'!$G$125))))))))))))</f>
        <v>0</v>
      </c>
      <c r="Y29" s="8"/>
      <c r="AC29" s="1"/>
    </row>
    <row r="30" spans="3:29" x14ac:dyDescent="0.25">
      <c r="C30" s="14" t="s">
        <v>200</v>
      </c>
      <c r="D30" s="36"/>
      <c r="E30" s="85"/>
      <c r="F30" s="74"/>
      <c r="H30" s="14" t="s">
        <v>200</v>
      </c>
      <c r="I30" s="36"/>
      <c r="J30" s="85"/>
      <c r="L30" s="1"/>
      <c r="M30" s="14" t="s">
        <v>200</v>
      </c>
      <c r="N30" s="36"/>
      <c r="O30" s="85"/>
      <c r="R30" s="14" t="s">
        <v>200</v>
      </c>
      <c r="S30" s="36"/>
      <c r="T30" s="85"/>
      <c r="W30" s="14" t="s">
        <v>200</v>
      </c>
      <c r="X30" s="36"/>
      <c r="Y30" s="85"/>
      <c r="AC30" s="1"/>
    </row>
    <row r="31" spans="3:29" x14ac:dyDescent="0.25">
      <c r="C31" s="16" t="s">
        <v>12</v>
      </c>
      <c r="D31" s="18">
        <f>IF(D30=ENTRIES!$G$1,'CH DOCENTE'!$H$5,IF(D30=ENTRIES!$G$2,'CH DOCENTE'!$G$5,IF(D30=ENTRIES!$G$3,'CH DOCENTE'!$G$14,IF(D30=ENTRIES!$G$4,'CH DOCENTE'!$G$24,IF(D30=ENTRIES!$G$6,'CH DOCENTE'!$G$34,IF(D30=ENTRIES!$G$7,'CH DOCENTE'!$G$52,IF(D30=ENTRIES!$G$8,'CH DOCENTE'!$G$63,IF(D30=ENTRIES!$G$9,'CH DOCENTE'!$G$72,IF(D30=ENTRIES!$G$10,'CH DOCENTE'!$G$91,IF(D30=ENTRIES!$G$11,'CH DOCENTE'!$G$101,IF(D30=ENTRIES!$G$12,'CH DOCENTE'!$G$113,IF(D30=ENTRIES!$G$13,'CH DOCENTE'!$G$125))))))))))))</f>
        <v>0</v>
      </c>
      <c r="F31" s="1"/>
      <c r="H31" s="16" t="s">
        <v>12</v>
      </c>
      <c r="I31" s="18">
        <f>IF(I30=ENTRIES!$G$1,'CH DOCENTE'!$H$5,IF(I30=ENTRIES!$G$2,'CH DOCENTE'!$G$5,IF(I30=ENTRIES!$G$3,'CH DOCENTE'!$G$14,IF(I30=ENTRIES!$G$4,'CH DOCENTE'!$G$24,IF(I30=ENTRIES!$G$6,'CH DOCENTE'!$G$34,IF(I30=ENTRIES!$G$7,'CH DOCENTE'!$G$52,IF(I30=ENTRIES!$G$8,'CH DOCENTE'!$G$63,IF(I30=ENTRIES!$G$9,'CH DOCENTE'!$G$72,IF(I30=ENTRIES!$G$10,'CH DOCENTE'!$G$91,IF(I30=ENTRIES!$G$11,'CH DOCENTE'!$G$101,IF(I30=ENTRIES!$G$12,'CH DOCENTE'!$G$113,IF(I30=ENTRIES!$G$13,'CH DOCENTE'!$G$125))))))))))))</f>
        <v>0</v>
      </c>
      <c r="J31" s="8"/>
      <c r="L31" s="1"/>
      <c r="M31" s="16" t="s">
        <v>12</v>
      </c>
      <c r="N31" s="18">
        <f>IF(N30=ENTRIES!$G$1,'CH DOCENTE'!$H$5,IF(N30=ENTRIES!$G$2,'CH DOCENTE'!$G$5,IF(N30=ENTRIES!$G$3,'CH DOCENTE'!$G$14,IF(N30=ENTRIES!$G$4,'CH DOCENTE'!$G$24,IF(N30=ENTRIES!$G$6,'CH DOCENTE'!$G$34,IF(N30=ENTRIES!$G$7,'CH DOCENTE'!$G$52,IF(N30=ENTRIES!$G$8,'CH DOCENTE'!$G$63,IF(N30=ENTRIES!$G$9,'CH DOCENTE'!$G$72,IF(N30=ENTRIES!$G$10,'CH DOCENTE'!$G$91,IF(N30=ENTRIES!$G$11,'CH DOCENTE'!$G$101,IF(N30=ENTRIES!$G$12,'CH DOCENTE'!$G$113,IF(N30=ENTRIES!$G$13,'CH DOCENTE'!$G$125))))))))))))</f>
        <v>0</v>
      </c>
      <c r="O31" s="8"/>
      <c r="R31" s="16" t="s">
        <v>12</v>
      </c>
      <c r="S31" s="18">
        <f>IF(S30=ENTRIES!$G$1,'CH DOCENTE'!$H$5,IF(S30=ENTRIES!$G$2,'CH DOCENTE'!$G$5,IF(S30=ENTRIES!$G$3,'CH DOCENTE'!$G$14,IF(S30=ENTRIES!$G$4,'CH DOCENTE'!$G$24,IF(S30=ENTRIES!$G$6,'CH DOCENTE'!$G$34,IF(S30=ENTRIES!$G$7,'CH DOCENTE'!$G$52,IF(S30=ENTRIES!$G$8,'CH DOCENTE'!$G$63,IF(S30=ENTRIES!$G$9,'CH DOCENTE'!$G$72,IF(S30=ENTRIES!$G$10,'CH DOCENTE'!$G$91,IF(S30=ENTRIES!$G$11,'CH DOCENTE'!$G$101,IF(S30=ENTRIES!$G$12,'CH DOCENTE'!$G$113,IF(S30=ENTRIES!$G$13,'CH DOCENTE'!$G$125))))))))))))</f>
        <v>0</v>
      </c>
      <c r="T31" s="8"/>
      <c r="W31" s="16" t="s">
        <v>12</v>
      </c>
      <c r="X31" s="18">
        <f>IF(X30=ENTRIES!$G$1,'CH DOCENTE'!$H$5,IF(X30=ENTRIES!$G$2,'CH DOCENTE'!$G$5,IF(X30=ENTRIES!$G$3,'CH DOCENTE'!$G$14,IF(X30=ENTRIES!$G$4,'CH DOCENTE'!$G$24,IF(X30=ENTRIES!$G$6,'CH DOCENTE'!$G$34,IF(X30=ENTRIES!$G$7,'CH DOCENTE'!$G$52,IF(X30=ENTRIES!$G$8,'CH DOCENTE'!$G$63,IF(X30=ENTRIES!$G$9,'CH DOCENTE'!$G$72,IF(X30=ENTRIES!$G$10,'CH DOCENTE'!$G$91,IF(X30=ENTRIES!$G$11,'CH DOCENTE'!$G$101,IF(X30=ENTRIES!$G$12,'CH DOCENTE'!$G$113,IF(X30=ENTRIES!$G$13,'CH DOCENTE'!$G$125))))))))))))</f>
        <v>0</v>
      </c>
      <c r="Y31" s="8"/>
      <c r="AC31" s="1"/>
    </row>
    <row r="32" spans="3:29" x14ac:dyDescent="0.25">
      <c r="C32" s="16" t="s">
        <v>201</v>
      </c>
      <c r="D32" s="18">
        <f>D31+D29+D27</f>
        <v>0</v>
      </c>
      <c r="F32" s="1"/>
      <c r="H32" s="16" t="s">
        <v>201</v>
      </c>
      <c r="I32" s="18">
        <f>I31+I29+I27</f>
        <v>0</v>
      </c>
      <c r="J32" s="8"/>
      <c r="L32" s="1"/>
      <c r="M32" s="16" t="s">
        <v>201</v>
      </c>
      <c r="N32" s="18">
        <f>N31+N29+N27</f>
        <v>0</v>
      </c>
      <c r="O32" s="8"/>
      <c r="R32" s="16" t="s">
        <v>201</v>
      </c>
      <c r="S32" s="18">
        <f>S31+S29+S27</f>
        <v>0</v>
      </c>
      <c r="T32" s="8"/>
      <c r="W32" s="16" t="s">
        <v>201</v>
      </c>
      <c r="X32" s="18">
        <f>X31+X29+X27</f>
        <v>6</v>
      </c>
      <c r="Y32" s="8"/>
      <c r="AC32" s="1"/>
    </row>
    <row r="33" spans="1:30" x14ac:dyDescent="0.25">
      <c r="C33" s="14" t="s">
        <v>193</v>
      </c>
      <c r="D33" s="73">
        <f>IFERROR(D25/D32,0)</f>
        <v>0</v>
      </c>
      <c r="E33" s="1"/>
      <c r="H33" s="14" t="s">
        <v>193</v>
      </c>
      <c r="I33" s="73">
        <f>IFERROR(I25/I32,0)</f>
        <v>0</v>
      </c>
      <c r="M33" s="14" t="s">
        <v>193</v>
      </c>
      <c r="N33" s="73">
        <f>IFERROR(N25/N32,0)</f>
        <v>0</v>
      </c>
      <c r="R33" s="14" t="s">
        <v>193</v>
      </c>
      <c r="S33" s="73">
        <f>IFERROR(S25/S32,0)</f>
        <v>0</v>
      </c>
      <c r="W33" s="14" t="s">
        <v>193</v>
      </c>
      <c r="X33" s="73">
        <f>IFERROR(X25/X32,0)</f>
        <v>0.66666666666666663</v>
      </c>
      <c r="AC33" s="1"/>
    </row>
    <row r="34" spans="1:30" x14ac:dyDescent="0.25">
      <c r="D34" s="1"/>
      <c r="F34" s="1"/>
      <c r="J34" s="8"/>
      <c r="L34" s="1"/>
      <c r="O34" s="8"/>
      <c r="T34" s="8"/>
      <c r="Y34" s="8"/>
      <c r="AC34" s="1"/>
    </row>
    <row r="35" spans="1:30" ht="15" customHeight="1" x14ac:dyDescent="0.25">
      <c r="C35" s="14" t="s">
        <v>162</v>
      </c>
      <c r="D35" s="36">
        <v>6</v>
      </c>
      <c r="E35" s="85"/>
      <c r="F35" s="1"/>
      <c r="H35" s="14" t="s">
        <v>162</v>
      </c>
      <c r="I35" s="36">
        <v>4</v>
      </c>
      <c r="J35" s="85"/>
      <c r="L35" s="1"/>
      <c r="M35" s="14" t="s">
        <v>162</v>
      </c>
      <c r="N35" s="36">
        <v>4</v>
      </c>
      <c r="O35" s="8"/>
      <c r="R35" s="14" t="s">
        <v>162</v>
      </c>
      <c r="S35" s="36">
        <v>12</v>
      </c>
      <c r="T35" s="85"/>
      <c r="W35" s="14" t="s">
        <v>162</v>
      </c>
      <c r="X35" s="36">
        <v>4</v>
      </c>
      <c r="Y35" s="85"/>
      <c r="AC35" s="1"/>
    </row>
    <row r="36" spans="1:30" ht="15" customHeight="1" x14ac:dyDescent="0.25">
      <c r="C36" s="14" t="s">
        <v>180</v>
      </c>
      <c r="D36" s="36">
        <v>3</v>
      </c>
      <c r="E36" s="85"/>
      <c r="F36" s="1"/>
      <c r="H36" s="14" t="s">
        <v>180</v>
      </c>
      <c r="I36" s="36">
        <v>4</v>
      </c>
      <c r="J36" s="85"/>
      <c r="L36" s="1"/>
      <c r="M36" s="14" t="s">
        <v>180</v>
      </c>
      <c r="N36" s="36">
        <v>4</v>
      </c>
      <c r="O36" s="85"/>
      <c r="R36" s="14" t="s">
        <v>180</v>
      </c>
      <c r="S36" s="36">
        <v>6</v>
      </c>
      <c r="T36" s="85"/>
      <c r="W36" s="14" t="s">
        <v>180</v>
      </c>
      <c r="X36" s="36">
        <v>4</v>
      </c>
      <c r="Y36" s="85"/>
      <c r="AC36" s="1"/>
    </row>
    <row r="37" spans="1:30" ht="15" customHeight="1" x14ac:dyDescent="0.25">
      <c r="C37" s="14" t="s">
        <v>181</v>
      </c>
      <c r="D37" s="19">
        <f>IFERROR(D35/D36,0)</f>
        <v>2</v>
      </c>
      <c r="E37" s="23"/>
      <c r="F37" s="1"/>
      <c r="H37" s="14" t="s">
        <v>181</v>
      </c>
      <c r="I37" s="19">
        <f>IFERROR(I35/I36,0)</f>
        <v>1</v>
      </c>
      <c r="J37" s="23"/>
      <c r="L37" s="1"/>
      <c r="M37" s="14" t="s">
        <v>181</v>
      </c>
      <c r="N37" s="19">
        <f>IFERROR(N35/N36,0)</f>
        <v>1</v>
      </c>
      <c r="O37" s="23"/>
      <c r="R37" s="14" t="s">
        <v>181</v>
      </c>
      <c r="S37" s="19">
        <f>IFERROR(S35/S36,0)</f>
        <v>2</v>
      </c>
      <c r="T37" s="23"/>
      <c r="W37" s="14" t="s">
        <v>181</v>
      </c>
      <c r="X37" s="19">
        <f>IFERROR(X35/X36,0)</f>
        <v>1</v>
      </c>
      <c r="Y37" s="23"/>
      <c r="AC37" s="1"/>
    </row>
    <row r="38" spans="1:30" ht="15" customHeight="1" x14ac:dyDescent="0.25">
      <c r="C38" s="14" t="s">
        <v>182</v>
      </c>
      <c r="D38" s="19">
        <f>IFERROR(D37*D20,0)</f>
        <v>4</v>
      </c>
      <c r="E38" s="23"/>
      <c r="F38" s="1"/>
      <c r="H38" s="14" t="s">
        <v>182</v>
      </c>
      <c r="I38" s="19">
        <f>IFERROR(I37*I20,0)</f>
        <v>2</v>
      </c>
      <c r="J38" s="23"/>
      <c r="L38" s="1"/>
      <c r="M38" s="14" t="s">
        <v>182</v>
      </c>
      <c r="N38" s="19">
        <f>IFERROR(N37*N20,0)</f>
        <v>2</v>
      </c>
      <c r="O38" s="23"/>
      <c r="R38" s="14" t="s">
        <v>182</v>
      </c>
      <c r="S38" s="19">
        <f>IFERROR(S37*S20,0)</f>
        <v>2</v>
      </c>
      <c r="T38" s="23"/>
      <c r="W38" s="14" t="s">
        <v>182</v>
      </c>
      <c r="X38" s="19">
        <f>IFERROR(X37*X20,0)</f>
        <v>0</v>
      </c>
      <c r="Y38" s="23"/>
      <c r="AC38" s="1"/>
    </row>
    <row r="39" spans="1:30" ht="15" customHeight="1" x14ac:dyDescent="0.25">
      <c r="C39" s="14" t="s">
        <v>146</v>
      </c>
      <c r="D39" s="19">
        <f>IFERROR(D35*D20,0)</f>
        <v>12</v>
      </c>
      <c r="E39" s="85"/>
      <c r="F39" s="1"/>
      <c r="H39" s="14" t="s">
        <v>146</v>
      </c>
      <c r="I39" s="19">
        <f>IFERROR(I35*I20,0)</f>
        <v>8</v>
      </c>
      <c r="J39" s="23"/>
      <c r="K39" s="23"/>
      <c r="L39" s="1"/>
      <c r="M39" s="14" t="s">
        <v>146</v>
      </c>
      <c r="N39" s="19">
        <f>IFERROR(N35*N20,0)</f>
        <v>8</v>
      </c>
      <c r="O39" s="23"/>
      <c r="R39" s="14" t="s">
        <v>146</v>
      </c>
      <c r="S39" s="19">
        <f>IFERROR(S35*S20,0)</f>
        <v>12</v>
      </c>
      <c r="T39" s="23"/>
      <c r="W39" s="14" t="s">
        <v>146</v>
      </c>
      <c r="X39" s="19">
        <f>IFERROR(X35*X20,0)</f>
        <v>0</v>
      </c>
      <c r="Y39" s="23"/>
      <c r="AC39" s="1"/>
    </row>
    <row r="40" spans="1:30" ht="15" customHeight="1" x14ac:dyDescent="0.25">
      <c r="C40" s="21"/>
      <c r="D40" s="22"/>
      <c r="E40" s="85"/>
      <c r="F40" s="1"/>
      <c r="H40" s="21"/>
      <c r="I40" s="22"/>
      <c r="J40" s="23"/>
      <c r="K40" s="23"/>
      <c r="L40" s="1"/>
      <c r="M40" s="21"/>
      <c r="N40" s="22"/>
      <c r="O40" s="23"/>
      <c r="R40" s="138"/>
      <c r="S40" s="52"/>
      <c r="T40" s="23"/>
      <c r="W40" s="138"/>
      <c r="X40" s="52"/>
      <c r="Y40" s="23"/>
      <c r="AC40" s="1"/>
    </row>
    <row r="41" spans="1:30" ht="15" customHeight="1" x14ac:dyDescent="0.25">
      <c r="C41" s="14" t="s">
        <v>114</v>
      </c>
      <c r="D41" s="36" t="s">
        <v>112</v>
      </c>
      <c r="E41" s="23"/>
      <c r="F41" s="1"/>
      <c r="H41" s="14" t="s">
        <v>114</v>
      </c>
      <c r="I41" s="36" t="s">
        <v>112</v>
      </c>
      <c r="J41" s="85"/>
      <c r="K41" s="23"/>
      <c r="L41" s="1"/>
      <c r="M41" s="14" t="s">
        <v>114</v>
      </c>
      <c r="N41" s="36" t="s">
        <v>112</v>
      </c>
      <c r="O41" s="85"/>
      <c r="R41" s="14" t="s">
        <v>114</v>
      </c>
      <c r="S41" s="36" t="s">
        <v>152</v>
      </c>
      <c r="T41" s="85"/>
      <c r="W41" s="14" t="s">
        <v>114</v>
      </c>
      <c r="X41" s="36"/>
      <c r="Y41" s="85"/>
    </row>
    <row r="42" spans="1:30" ht="15" customHeight="1" x14ac:dyDescent="0.25">
      <c r="C42" s="16" t="s">
        <v>12</v>
      </c>
      <c r="D42" s="44">
        <f>IF(D41="Clínica",CRITÉRIOS!$G$12,IF(D41="Pré-clínica / Preceptoria",CRITÉRIOS!$G$13,IF(D41="Extramuros",CRITÉRIOS!$G$15,"")))</f>
        <v>4</v>
      </c>
      <c r="E42" s="23"/>
      <c r="F42" s="1"/>
      <c r="H42" s="16" t="s">
        <v>12</v>
      </c>
      <c r="I42" s="44">
        <f>IF(I41="Clínica",CRITÉRIOS!$G$12,IF(I41="Pré-clínica / Preceptoria",CRITÉRIOS!$G$13,IF(I41="Extramuros",CRITÉRIOS!$G$15,"")))</f>
        <v>4</v>
      </c>
      <c r="K42" s="23"/>
      <c r="L42" s="1"/>
      <c r="M42" s="16" t="s">
        <v>12</v>
      </c>
      <c r="N42" s="44">
        <f>IF(N41="Clínica",CRITÉRIOS!$G$12,IF(N41="Pré-clínica",CRITÉRIOS!$G$13,IF(N41="Extramuros",CRITÉRIOS!$G$15,"")))</f>
        <v>4</v>
      </c>
      <c r="R42" s="16" t="s">
        <v>12</v>
      </c>
      <c r="S42" s="44">
        <f>IF(S41="Clínica",CRITÉRIOS!$G$12,IF(S41="Pré-clínica",CRITÉRIOS!$G$13,IF(S41="Extramuros",CRITÉRIOS!$G$15,"")))</f>
        <v>12</v>
      </c>
      <c r="W42" s="16" t="s">
        <v>12</v>
      </c>
      <c r="X42" s="44" t="str">
        <f>IF(X41="Clínica",CRITÉRIOS!$G$12,IF(X41="Pré-clínica",CRITÉRIOS!$G$13,IF(X41="Extramuros",CRITÉRIOS!$G$15,"")))</f>
        <v/>
      </c>
    </row>
    <row r="43" spans="1:30" ht="15" customHeight="1" x14ac:dyDescent="0.25">
      <c r="C43" s="14" t="s">
        <v>6</v>
      </c>
      <c r="D43" s="19">
        <f>IFERROR(ROUNDDOWN(D22/D42,0),0)</f>
        <v>2</v>
      </c>
      <c r="E43" s="1"/>
      <c r="F43" s="23"/>
      <c r="H43" s="14" t="s">
        <v>6</v>
      </c>
      <c r="I43" s="19">
        <f>IFERROR(ROUNDDOWN(I22/I42,0),0)</f>
        <v>2</v>
      </c>
      <c r="J43" s="23"/>
      <c r="K43" s="23"/>
      <c r="L43" s="1"/>
      <c r="M43" s="14" t="s">
        <v>6</v>
      </c>
      <c r="N43" s="19">
        <f>IFERROR(ROUNDDOWN(N22/N42,0),0)</f>
        <v>2</v>
      </c>
      <c r="O43" s="23"/>
      <c r="R43" s="14" t="s">
        <v>6</v>
      </c>
      <c r="S43" s="19">
        <f>IFERROR(ROUNDDOWN(S22/S42,0),0)</f>
        <v>3</v>
      </c>
      <c r="T43" s="23"/>
      <c r="W43" s="14" t="s">
        <v>6</v>
      </c>
      <c r="X43" s="19">
        <f>IFERROR(ROUNDDOWN(X22/X42,0),0)</f>
        <v>0</v>
      </c>
      <c r="Y43" s="23"/>
    </row>
    <row r="44" spans="1:30" ht="15" customHeight="1" x14ac:dyDescent="0.25">
      <c r="C44" s="24" t="s">
        <v>7</v>
      </c>
      <c r="D44" s="25">
        <f>IFERROR(ROUNDDOWN(D43*D20,0),0)</f>
        <v>4</v>
      </c>
      <c r="E44" s="23"/>
      <c r="F44" s="23"/>
      <c r="H44" s="24" t="s">
        <v>7</v>
      </c>
      <c r="I44" s="25">
        <f>IFERROR(ROUNDDOWN(I43*I20,0),0)</f>
        <v>4</v>
      </c>
      <c r="J44" s="23"/>
      <c r="K44" s="23"/>
      <c r="L44" s="1"/>
      <c r="M44" s="24" t="s">
        <v>7</v>
      </c>
      <c r="N44" s="25">
        <f>IFERROR(ROUNDDOWN(N43*N20,0),0)</f>
        <v>4</v>
      </c>
      <c r="O44" s="23"/>
      <c r="R44" s="24" t="s">
        <v>7</v>
      </c>
      <c r="S44" s="25">
        <f>IFERROR(ROUNDDOWN(S43*S20,0),0)</f>
        <v>3</v>
      </c>
      <c r="T44" s="23"/>
      <c r="W44" s="24" t="s">
        <v>7</v>
      </c>
      <c r="X44" s="25">
        <f>IFERROR(ROUNDDOWN(X43*X20,0),0)</f>
        <v>0</v>
      </c>
      <c r="Y44" s="23"/>
    </row>
    <row r="45" spans="1:30" x14ac:dyDescent="0.25">
      <c r="C45" s="14" t="s">
        <v>233</v>
      </c>
      <c r="D45" s="114">
        <f>IFERROR(D22/COUNTIF(C48:C55,"&lt;&gt;"),0)</f>
        <v>2.2000000000000002</v>
      </c>
      <c r="E45" s="23"/>
      <c r="F45" s="1"/>
      <c r="H45" s="14" t="s">
        <v>233</v>
      </c>
      <c r="I45" s="88">
        <f>IFERROR(I22/COUNTIF(H48:H55,"&lt;&gt;"),0)</f>
        <v>2.75</v>
      </c>
      <c r="J45" s="23"/>
      <c r="L45" s="1"/>
      <c r="M45" s="14" t="s">
        <v>233</v>
      </c>
      <c r="N45" s="88">
        <f>IFERROR(N22/COUNTIF(M48:M55,"&lt;&gt;"),0)</f>
        <v>2</v>
      </c>
      <c r="O45" s="23"/>
      <c r="R45" s="14" t="s">
        <v>233</v>
      </c>
      <c r="S45" s="88">
        <f>IFERROR(S22/COUNTIF(R48:R55,"&lt;&gt;"),0)</f>
        <v>9</v>
      </c>
      <c r="T45" s="23"/>
      <c r="W45" s="14" t="s">
        <v>233</v>
      </c>
      <c r="X45" s="88" t="s">
        <v>234</v>
      </c>
      <c r="Y45" s="23"/>
      <c r="AD45" s="7"/>
    </row>
    <row r="46" spans="1:30" x14ac:dyDescent="0.25">
      <c r="D46" s="1"/>
      <c r="E46" s="15"/>
      <c r="F46" s="15"/>
      <c r="J46" s="15"/>
      <c r="K46" s="15"/>
      <c r="L46" s="1"/>
      <c r="O46" s="15"/>
      <c r="T46" s="15"/>
      <c r="Y46" s="15"/>
    </row>
    <row r="47" spans="1:30" ht="15" customHeight="1" x14ac:dyDescent="0.25">
      <c r="C47" s="28" t="s">
        <v>8</v>
      </c>
      <c r="D47" s="29" t="s">
        <v>17</v>
      </c>
      <c r="E47" s="29" t="s">
        <v>129</v>
      </c>
      <c r="F47" s="1"/>
      <c r="H47" s="28" t="s">
        <v>8</v>
      </c>
      <c r="I47" s="29" t="s">
        <v>17</v>
      </c>
      <c r="J47" s="29" t="s">
        <v>129</v>
      </c>
      <c r="L47" s="1"/>
      <c r="M47" s="28" t="s">
        <v>8</v>
      </c>
      <c r="N47" s="29" t="s">
        <v>17</v>
      </c>
      <c r="O47" s="29" t="s">
        <v>129</v>
      </c>
      <c r="R47" s="14" t="s">
        <v>8</v>
      </c>
      <c r="S47" s="29" t="s">
        <v>17</v>
      </c>
      <c r="T47" s="29" t="s">
        <v>129</v>
      </c>
      <c r="W47" s="14" t="s">
        <v>8</v>
      </c>
      <c r="X47" s="29" t="s">
        <v>17</v>
      </c>
      <c r="Y47" s="29" t="s">
        <v>129</v>
      </c>
    </row>
    <row r="48" spans="1:30" ht="15" customHeight="1" x14ac:dyDescent="0.25">
      <c r="A48" s="8"/>
      <c r="B48" s="86"/>
      <c r="C48" s="139" t="s">
        <v>242</v>
      </c>
      <c r="D48" s="140">
        <v>2</v>
      </c>
      <c r="E48" s="19">
        <f>D48*D$36</f>
        <v>6</v>
      </c>
      <c r="H48" s="139" t="s">
        <v>163</v>
      </c>
      <c r="I48" s="36">
        <v>2.5</v>
      </c>
      <c r="J48" s="19">
        <f>I48*I$36</f>
        <v>10</v>
      </c>
      <c r="K48" s="106" t="s">
        <v>261</v>
      </c>
      <c r="L48" s="96"/>
      <c r="M48" s="139" t="s">
        <v>247</v>
      </c>
      <c r="N48" s="36">
        <v>2.25</v>
      </c>
      <c r="O48" s="19">
        <f>N48*N$36</f>
        <v>9</v>
      </c>
      <c r="P48" s="106" t="s">
        <v>261</v>
      </c>
      <c r="Q48" s="86"/>
      <c r="R48" s="139" t="s">
        <v>172</v>
      </c>
      <c r="S48" s="73">
        <v>0.16</v>
      </c>
      <c r="T48" s="19">
        <f>S48*S$36</f>
        <v>0.96</v>
      </c>
      <c r="U48" s="106" t="s">
        <v>261</v>
      </c>
      <c r="V48" s="86"/>
      <c r="W48" s="139"/>
      <c r="X48" s="36"/>
      <c r="Y48" s="19">
        <f>X48*X$36</f>
        <v>0</v>
      </c>
    </row>
    <row r="49" spans="1:29" ht="15" customHeight="1" x14ac:dyDescent="0.25">
      <c r="A49" s="8"/>
      <c r="B49" s="86"/>
      <c r="C49" s="139" t="s">
        <v>242</v>
      </c>
      <c r="D49" s="36">
        <v>2</v>
      </c>
      <c r="E49" s="19">
        <f t="shared" ref="E49:E55" si="0">D49*D$36</f>
        <v>6</v>
      </c>
      <c r="G49" s="86"/>
      <c r="H49" s="139" t="s">
        <v>163</v>
      </c>
      <c r="I49" s="36">
        <v>2.5</v>
      </c>
      <c r="J49" s="19">
        <f t="shared" ref="J49:J55" si="1">I49*I$36</f>
        <v>10</v>
      </c>
      <c r="K49" s="106" t="s">
        <v>261</v>
      </c>
      <c r="L49" s="96"/>
      <c r="M49" s="139" t="s">
        <v>247</v>
      </c>
      <c r="N49" s="36">
        <v>2</v>
      </c>
      <c r="O49" s="19">
        <f t="shared" ref="O49:O55" si="2">N49*N$36</f>
        <v>8</v>
      </c>
      <c r="Q49" s="86"/>
      <c r="R49" s="139" t="s">
        <v>172</v>
      </c>
      <c r="S49" s="73">
        <v>0.16</v>
      </c>
      <c r="T49" s="19">
        <f t="shared" ref="T49:T55" si="3">S49*S$36</f>
        <v>0.96</v>
      </c>
      <c r="U49" s="106" t="s">
        <v>261</v>
      </c>
      <c r="V49" s="86"/>
      <c r="W49" s="139"/>
      <c r="X49" s="36"/>
      <c r="Y49" s="19">
        <f t="shared" ref="Y49:Y55" si="4">X49*X$36</f>
        <v>0</v>
      </c>
    </row>
    <row r="50" spans="1:29" x14ac:dyDescent="0.25">
      <c r="A50" s="8"/>
      <c r="B50" s="86"/>
      <c r="C50" s="139" t="s">
        <v>242</v>
      </c>
      <c r="D50" s="36">
        <v>2</v>
      </c>
      <c r="E50" s="19">
        <f t="shared" si="0"/>
        <v>6</v>
      </c>
      <c r="G50" s="86"/>
      <c r="H50" s="139" t="s">
        <v>163</v>
      </c>
      <c r="I50" s="36">
        <v>2</v>
      </c>
      <c r="J50" s="19">
        <f t="shared" si="1"/>
        <v>8</v>
      </c>
      <c r="K50" s="97"/>
      <c r="L50" s="96"/>
      <c r="M50" s="139" t="s">
        <v>166</v>
      </c>
      <c r="N50" s="36">
        <v>2.25</v>
      </c>
      <c r="O50" s="19">
        <f t="shared" si="2"/>
        <v>9</v>
      </c>
      <c r="P50" s="106" t="s">
        <v>261</v>
      </c>
      <c r="Q50" s="86"/>
      <c r="R50" s="139" t="s">
        <v>172</v>
      </c>
      <c r="S50" s="73">
        <v>0.16</v>
      </c>
      <c r="T50" s="19">
        <f t="shared" si="3"/>
        <v>0.96</v>
      </c>
      <c r="U50" s="106" t="s">
        <v>261</v>
      </c>
      <c r="V50" s="86"/>
      <c r="W50" s="139"/>
      <c r="X50" s="36"/>
      <c r="Y50" s="19">
        <f t="shared" si="4"/>
        <v>0</v>
      </c>
    </row>
    <row r="51" spans="1:29" x14ac:dyDescent="0.25">
      <c r="A51" s="8"/>
      <c r="B51" s="86"/>
      <c r="C51" s="139" t="s">
        <v>165</v>
      </c>
      <c r="D51" s="36">
        <v>0.32</v>
      </c>
      <c r="E51" s="19">
        <f t="shared" si="0"/>
        <v>0.96</v>
      </c>
      <c r="F51" s="106" t="s">
        <v>261</v>
      </c>
      <c r="G51" s="86"/>
      <c r="H51" s="139" t="s">
        <v>242</v>
      </c>
      <c r="I51" s="36">
        <v>2</v>
      </c>
      <c r="J51" s="19">
        <f t="shared" si="1"/>
        <v>8</v>
      </c>
      <c r="K51" s="97"/>
      <c r="L51" s="96"/>
      <c r="M51" s="139" t="s">
        <v>242</v>
      </c>
      <c r="N51" s="36">
        <v>2</v>
      </c>
      <c r="O51" s="19">
        <f t="shared" si="2"/>
        <v>8</v>
      </c>
      <c r="Q51" s="86"/>
      <c r="R51" s="139" t="s">
        <v>172</v>
      </c>
      <c r="S51" s="73">
        <v>0.16</v>
      </c>
      <c r="T51" s="19">
        <f t="shared" si="3"/>
        <v>0.96</v>
      </c>
      <c r="U51" s="106" t="s">
        <v>261</v>
      </c>
      <c r="V51" s="86"/>
      <c r="W51" s="139"/>
      <c r="X51" s="36"/>
      <c r="Y51" s="19">
        <f t="shared" si="4"/>
        <v>0</v>
      </c>
    </row>
    <row r="52" spans="1:29" x14ac:dyDescent="0.25">
      <c r="A52" s="8"/>
      <c r="B52" s="86"/>
      <c r="C52" s="139" t="s">
        <v>163</v>
      </c>
      <c r="D52" s="36">
        <v>0.32</v>
      </c>
      <c r="E52" s="19">
        <f t="shared" si="0"/>
        <v>0.96</v>
      </c>
      <c r="F52" s="106" t="s">
        <v>261</v>
      </c>
      <c r="G52" s="86"/>
      <c r="H52" s="139"/>
      <c r="I52" s="36"/>
      <c r="J52" s="19">
        <f t="shared" si="1"/>
        <v>0</v>
      </c>
      <c r="K52" s="97"/>
      <c r="L52" s="96"/>
      <c r="M52" s="139"/>
      <c r="N52" s="36"/>
      <c r="O52" s="19">
        <f t="shared" si="2"/>
        <v>0</v>
      </c>
      <c r="Q52" s="86"/>
      <c r="R52" s="139" t="s">
        <v>172</v>
      </c>
      <c r="S52" s="73">
        <v>0.16</v>
      </c>
      <c r="T52" s="19">
        <f t="shared" si="3"/>
        <v>0.96</v>
      </c>
      <c r="U52" s="106" t="s">
        <v>261</v>
      </c>
      <c r="V52" s="86"/>
      <c r="W52" s="139"/>
      <c r="X52" s="36"/>
      <c r="Y52" s="19">
        <f t="shared" si="4"/>
        <v>0</v>
      </c>
    </row>
    <row r="53" spans="1:29" x14ac:dyDescent="0.25">
      <c r="A53" s="8"/>
      <c r="B53" s="86"/>
      <c r="C53" s="139"/>
      <c r="D53" s="36"/>
      <c r="E53" s="19">
        <f t="shared" si="0"/>
        <v>0</v>
      </c>
      <c r="G53" s="86"/>
      <c r="H53" s="139"/>
      <c r="I53" s="36"/>
      <c r="J53" s="19">
        <f t="shared" si="1"/>
        <v>0</v>
      </c>
      <c r="K53" s="97"/>
      <c r="L53" s="96"/>
      <c r="M53" s="139"/>
      <c r="N53" s="36"/>
      <c r="O53" s="19">
        <f t="shared" si="2"/>
        <v>0</v>
      </c>
      <c r="Q53" s="86"/>
      <c r="R53" s="139"/>
      <c r="S53" s="73"/>
      <c r="T53" s="19">
        <f t="shared" si="3"/>
        <v>0</v>
      </c>
      <c r="V53" s="86"/>
      <c r="W53" s="139"/>
      <c r="X53" s="36"/>
      <c r="Y53" s="19">
        <f t="shared" si="4"/>
        <v>0</v>
      </c>
    </row>
    <row r="54" spans="1:29" x14ac:dyDescent="0.25">
      <c r="A54" s="8"/>
      <c r="B54" s="86"/>
      <c r="C54" s="139"/>
      <c r="D54" s="36"/>
      <c r="E54" s="19">
        <f t="shared" si="0"/>
        <v>0</v>
      </c>
      <c r="G54" s="86"/>
      <c r="H54" s="139"/>
      <c r="I54" s="36"/>
      <c r="J54" s="19">
        <f t="shared" si="1"/>
        <v>0</v>
      </c>
      <c r="K54" s="97"/>
      <c r="L54" s="96"/>
      <c r="M54" s="139"/>
      <c r="N54" s="36"/>
      <c r="O54" s="19">
        <f t="shared" si="2"/>
        <v>0</v>
      </c>
      <c r="Q54" s="86"/>
      <c r="R54" s="139"/>
      <c r="S54" s="73"/>
      <c r="T54" s="19">
        <f t="shared" si="3"/>
        <v>0</v>
      </c>
      <c r="V54" s="86"/>
      <c r="W54" s="139"/>
      <c r="X54" s="36"/>
      <c r="Y54" s="19">
        <f t="shared" si="4"/>
        <v>0</v>
      </c>
      <c r="AC54" s="1"/>
    </row>
    <row r="55" spans="1:29" x14ac:dyDescent="0.25">
      <c r="B55" s="86"/>
      <c r="C55" s="139"/>
      <c r="D55" s="36"/>
      <c r="E55" s="19">
        <f t="shared" si="0"/>
        <v>0</v>
      </c>
      <c r="G55" s="86"/>
      <c r="H55" s="139"/>
      <c r="I55" s="36"/>
      <c r="J55" s="19">
        <f t="shared" si="1"/>
        <v>0</v>
      </c>
      <c r="K55" s="97"/>
      <c r="L55" s="96"/>
      <c r="M55" s="139"/>
      <c r="N55" s="36"/>
      <c r="O55" s="19">
        <f t="shared" si="2"/>
        <v>0</v>
      </c>
      <c r="Q55" s="86"/>
      <c r="R55" s="139"/>
      <c r="S55" s="73"/>
      <c r="T55" s="19">
        <f t="shared" si="3"/>
        <v>0</v>
      </c>
      <c r="V55" s="86"/>
      <c r="W55" s="139"/>
      <c r="X55" s="36"/>
      <c r="Y55" s="19">
        <f t="shared" si="4"/>
        <v>0</v>
      </c>
      <c r="AC55" s="1"/>
    </row>
    <row r="56" spans="1:29" x14ac:dyDescent="0.25">
      <c r="C56" s="30" t="s">
        <v>19</v>
      </c>
      <c r="D56" s="31">
        <f>SUM(D48:D55)</f>
        <v>6.6400000000000006</v>
      </c>
      <c r="E56" s="23"/>
      <c r="F56" s="1"/>
      <c r="H56" s="30" t="s">
        <v>19</v>
      </c>
      <c r="I56" s="31">
        <f>SUM(I48:I55)</f>
        <v>9</v>
      </c>
      <c r="J56" s="23"/>
      <c r="L56" s="1"/>
      <c r="M56" s="30" t="s">
        <v>19</v>
      </c>
      <c r="N56" s="31">
        <f>SUM(N48:N55)</f>
        <v>8.5</v>
      </c>
      <c r="O56" s="23"/>
      <c r="R56" s="30" t="s">
        <v>19</v>
      </c>
      <c r="S56" s="31">
        <f>SUM(S48:S55)</f>
        <v>0.8</v>
      </c>
      <c r="W56" s="30" t="s">
        <v>19</v>
      </c>
      <c r="X56" s="31">
        <f>SUM(X48:X55)</f>
        <v>0</v>
      </c>
      <c r="AC56" s="1"/>
    </row>
    <row r="57" spans="1:29" ht="15" customHeight="1" x14ac:dyDescent="0.25">
      <c r="C57" s="32" t="s">
        <v>18</v>
      </c>
      <c r="D57" s="51" t="e">
        <f>COUNTIF(#REF!,C10)</f>
        <v>#REF!</v>
      </c>
      <c r="H57" s="32" t="s">
        <v>18</v>
      </c>
      <c r="I57" s="51" t="e">
        <f>COUNTIF(#REF!,H10)</f>
        <v>#REF!</v>
      </c>
      <c r="J57" s="8"/>
      <c r="K57" s="8"/>
      <c r="L57" s="1"/>
      <c r="M57" s="32" t="s">
        <v>18</v>
      </c>
      <c r="N57" s="51" t="e">
        <f>COUNTIF(#REF!,M10)</f>
        <v>#REF!</v>
      </c>
      <c r="O57" s="8"/>
      <c r="R57" s="32" t="s">
        <v>18</v>
      </c>
      <c r="S57" s="51" t="e">
        <f>COUNTIF(#REF!,R10)</f>
        <v>#REF!</v>
      </c>
      <c r="W57" s="32" t="s">
        <v>18</v>
      </c>
      <c r="X57" s="51" t="e">
        <f>COUNTIF(#REF!,W10)</f>
        <v>#REF!</v>
      </c>
      <c r="AC57" s="1"/>
    </row>
    <row r="58" spans="1:29" ht="15" customHeight="1" x14ac:dyDescent="0.25">
      <c r="C58" s="33" t="s">
        <v>22</v>
      </c>
      <c r="D58" s="54" t="s">
        <v>24</v>
      </c>
      <c r="E58" s="85" t="s">
        <v>131</v>
      </c>
      <c r="H58" s="33" t="s">
        <v>22</v>
      </c>
      <c r="I58" s="54" t="s">
        <v>24</v>
      </c>
      <c r="J58" s="85" t="s">
        <v>131</v>
      </c>
      <c r="K58" s="8"/>
      <c r="L58" s="1"/>
      <c r="M58" s="33" t="s">
        <v>22</v>
      </c>
      <c r="N58" s="54" t="s">
        <v>24</v>
      </c>
      <c r="O58" s="85" t="s">
        <v>131</v>
      </c>
      <c r="R58" s="33" t="s">
        <v>22</v>
      </c>
      <c r="S58" s="54" t="s">
        <v>23</v>
      </c>
      <c r="T58" s="85" t="s">
        <v>131</v>
      </c>
      <c r="W58" s="33" t="s">
        <v>22</v>
      </c>
      <c r="X58" s="54" t="s">
        <v>24</v>
      </c>
      <c r="Y58" s="85" t="s">
        <v>131</v>
      </c>
      <c r="AC58" s="1"/>
    </row>
    <row r="59" spans="1:29" ht="15" customHeight="1" x14ac:dyDescent="0.25">
      <c r="D59" s="1"/>
      <c r="E59" s="1"/>
      <c r="F59" s="1"/>
      <c r="L59" s="1"/>
    </row>
    <row r="60" spans="1:29" ht="15" customHeight="1" x14ac:dyDescent="0.25">
      <c r="D60" s="1"/>
      <c r="E60" s="1"/>
      <c r="F60" s="1"/>
      <c r="L60" s="1"/>
    </row>
    <row r="61" spans="1:29" s="10" customFormat="1" x14ac:dyDescent="0.25">
      <c r="D61" s="11"/>
      <c r="E61" s="12"/>
      <c r="F61" s="12"/>
      <c r="AC61" s="11"/>
    </row>
    <row r="62" spans="1:29" ht="15" customHeight="1" x14ac:dyDescent="0.25">
      <c r="A62" s="128" t="s">
        <v>46</v>
      </c>
      <c r="B62" s="128"/>
    </row>
    <row r="63" spans="1:29" ht="15" customHeight="1" x14ac:dyDescent="0.25">
      <c r="A63" s="128"/>
      <c r="B63" s="128"/>
      <c r="D63" s="1"/>
    </row>
    <row r="64" spans="1:29" s="5" customFormat="1" x14ac:dyDescent="0.25">
      <c r="O64" s="1"/>
      <c r="P64" s="1"/>
      <c r="AC64" s="6"/>
    </row>
    <row r="65" spans="3:30" ht="15" customHeight="1" x14ac:dyDescent="0.25">
      <c r="C65" s="121" t="s">
        <v>134</v>
      </c>
      <c r="D65" s="121"/>
      <c r="E65" s="121"/>
      <c r="F65" s="1"/>
      <c r="H65" s="121" t="s">
        <v>175</v>
      </c>
      <c r="I65" s="121"/>
      <c r="J65" s="121"/>
      <c r="L65" s="1"/>
      <c r="M65" s="121" t="s">
        <v>184</v>
      </c>
      <c r="N65" s="121"/>
      <c r="O65" s="121"/>
      <c r="R65" s="121" t="s">
        <v>210</v>
      </c>
      <c r="S65" s="121"/>
      <c r="T65" s="121"/>
      <c r="W65" s="121" t="s">
        <v>211</v>
      </c>
      <c r="X65" s="121"/>
      <c r="Y65" s="121"/>
      <c r="AB65" s="121" t="s">
        <v>212</v>
      </c>
      <c r="AC65" s="121"/>
      <c r="AD65" s="121"/>
    </row>
    <row r="66" spans="3:30" ht="15" customHeight="1" x14ac:dyDescent="0.25">
      <c r="C66" s="121"/>
      <c r="D66" s="121"/>
      <c r="E66" s="121"/>
      <c r="F66" s="1"/>
      <c r="H66" s="121"/>
      <c r="I66" s="121"/>
      <c r="J66" s="121"/>
      <c r="L66" s="1"/>
      <c r="M66" s="121"/>
      <c r="N66" s="121"/>
      <c r="O66" s="121"/>
      <c r="R66" s="121"/>
      <c r="S66" s="121"/>
      <c r="T66" s="121"/>
      <c r="W66" s="121"/>
      <c r="X66" s="121"/>
      <c r="Y66" s="121"/>
      <c r="AB66" s="121"/>
      <c r="AC66" s="121"/>
      <c r="AD66" s="121"/>
    </row>
    <row r="67" spans="3:30" ht="18.75" x14ac:dyDescent="0.25">
      <c r="C67" s="13" t="s">
        <v>35</v>
      </c>
      <c r="D67" s="36" t="s">
        <v>26</v>
      </c>
      <c r="E67" s="85"/>
      <c r="F67" s="1"/>
      <c r="H67" s="13" t="s">
        <v>35</v>
      </c>
      <c r="I67" s="36" t="s">
        <v>26</v>
      </c>
      <c r="J67" s="85"/>
      <c r="L67" s="1"/>
      <c r="M67" s="13" t="s">
        <v>35</v>
      </c>
      <c r="N67" s="36" t="s">
        <v>26</v>
      </c>
      <c r="O67" s="85"/>
      <c r="R67" s="13" t="s">
        <v>35</v>
      </c>
      <c r="S67" s="36" t="s">
        <v>26</v>
      </c>
      <c r="T67" s="85" t="s">
        <v>131</v>
      </c>
      <c r="W67" s="13" t="s">
        <v>35</v>
      </c>
      <c r="X67" s="36" t="s">
        <v>26</v>
      </c>
      <c r="Y67" s="85" t="s">
        <v>131</v>
      </c>
      <c r="AB67" s="13" t="s">
        <v>35</v>
      </c>
      <c r="AC67" s="36" t="s">
        <v>26</v>
      </c>
      <c r="AD67" s="85" t="s">
        <v>131</v>
      </c>
    </row>
    <row r="68" spans="3:30" ht="15" customHeight="1" x14ac:dyDescent="0.25">
      <c r="C68" s="14" t="s">
        <v>0</v>
      </c>
      <c r="D68" s="36">
        <v>45</v>
      </c>
      <c r="E68" s="85"/>
      <c r="F68" s="1"/>
      <c r="H68" s="14" t="s">
        <v>0</v>
      </c>
      <c r="I68" s="36">
        <v>45</v>
      </c>
      <c r="J68" s="85"/>
      <c r="L68" s="1"/>
      <c r="M68" s="14" t="s">
        <v>0</v>
      </c>
      <c r="N68" s="36">
        <v>45</v>
      </c>
      <c r="O68" s="85"/>
      <c r="R68" s="14" t="s">
        <v>0</v>
      </c>
      <c r="S68" s="36">
        <v>45</v>
      </c>
      <c r="T68" s="85" t="s">
        <v>131</v>
      </c>
      <c r="W68" s="14" t="s">
        <v>0</v>
      </c>
      <c r="X68" s="36">
        <v>45</v>
      </c>
      <c r="Y68" s="85" t="s">
        <v>131</v>
      </c>
      <c r="AB68" s="14" t="s">
        <v>0</v>
      </c>
      <c r="AC68" s="36">
        <v>45</v>
      </c>
      <c r="AD68" s="85" t="s">
        <v>131</v>
      </c>
    </row>
    <row r="69" spans="3:30" ht="15" customHeight="1" x14ac:dyDescent="0.25">
      <c r="C69" s="14" t="s">
        <v>123</v>
      </c>
      <c r="D69" s="36" t="s">
        <v>20</v>
      </c>
      <c r="E69" s="85"/>
      <c r="F69" s="1"/>
      <c r="H69" s="14" t="s">
        <v>123</v>
      </c>
      <c r="I69" s="36" t="s">
        <v>5</v>
      </c>
      <c r="J69" s="85"/>
      <c r="L69" s="1"/>
      <c r="M69" s="14" t="s">
        <v>123</v>
      </c>
      <c r="N69" s="36" t="s">
        <v>5</v>
      </c>
      <c r="R69" s="14" t="s">
        <v>123</v>
      </c>
      <c r="S69" s="36" t="s">
        <v>5</v>
      </c>
      <c r="T69" s="85" t="s">
        <v>131</v>
      </c>
      <c r="W69" s="14" t="s">
        <v>123</v>
      </c>
      <c r="X69" s="36" t="s">
        <v>5</v>
      </c>
      <c r="Y69" s="85" t="s">
        <v>131</v>
      </c>
      <c r="AB69" s="14" t="s">
        <v>123</v>
      </c>
      <c r="AC69" s="36" t="s">
        <v>122</v>
      </c>
      <c r="AD69" s="85" t="s">
        <v>131</v>
      </c>
    </row>
    <row r="70" spans="3:30" x14ac:dyDescent="0.25">
      <c r="C70" s="16" t="s">
        <v>12</v>
      </c>
      <c r="D70" s="17">
        <f>IF(D69="Dupla",2,IF(D69="Trio",3,IF(D69="Individual",1,"")))</f>
        <v>3</v>
      </c>
      <c r="F70" s="1"/>
      <c r="H70" s="16" t="s">
        <v>12</v>
      </c>
      <c r="I70" s="17">
        <f>IF(I69="Dupla",2,IF(I69="Trio",3,IF(I69="Individual",1,"")))</f>
        <v>2</v>
      </c>
      <c r="J70" s="8"/>
      <c r="L70" s="1"/>
      <c r="M70" s="16" t="s">
        <v>12</v>
      </c>
      <c r="N70" s="17">
        <f>IF(N69="Dupla",2,IF(N69="Trio",3,IF(N69="Individual",1,"")))</f>
        <v>2</v>
      </c>
      <c r="R70" s="16" t="s">
        <v>12</v>
      </c>
      <c r="S70" s="17">
        <f>IF(S69="Dupla",2,IF(S69="Trio",3,IF(S69="Individual",1,"")))</f>
        <v>2</v>
      </c>
      <c r="W70" s="16" t="s">
        <v>12</v>
      </c>
      <c r="X70" s="17">
        <f>IF(X69="Dupla",2,IF(X69="Trio",3,IF(X69="Individual",1,"")))</f>
        <v>2</v>
      </c>
      <c r="AB70" s="16" t="s">
        <v>12</v>
      </c>
      <c r="AC70" s="17">
        <f>IF(AC69="Dupla",2,IF(AC69="Trio",3,IF(AC69="Individual",1,"")))</f>
        <v>1</v>
      </c>
    </row>
    <row r="71" spans="3:30" x14ac:dyDescent="0.25">
      <c r="C71" s="14" t="s">
        <v>1</v>
      </c>
      <c r="D71" s="36" t="s">
        <v>41</v>
      </c>
      <c r="E71" s="85"/>
      <c r="F71" s="1"/>
      <c r="H71" s="14" t="s">
        <v>1</v>
      </c>
      <c r="I71" s="36" t="s">
        <v>41</v>
      </c>
      <c r="J71" s="85"/>
      <c r="L71" s="1"/>
      <c r="M71" s="14" t="s">
        <v>1</v>
      </c>
      <c r="N71" s="36" t="s">
        <v>41</v>
      </c>
      <c r="R71" s="14" t="s">
        <v>1</v>
      </c>
      <c r="S71" s="36" t="s">
        <v>38</v>
      </c>
      <c r="T71" s="85" t="s">
        <v>131</v>
      </c>
      <c r="W71" s="14" t="s">
        <v>1</v>
      </c>
      <c r="X71" s="36" t="s">
        <v>38</v>
      </c>
      <c r="Y71" s="85" t="s">
        <v>131</v>
      </c>
      <c r="AB71" s="14" t="s">
        <v>1</v>
      </c>
      <c r="AC71" s="36"/>
      <c r="AD71" s="85" t="s">
        <v>131</v>
      </c>
    </row>
    <row r="72" spans="3:30" x14ac:dyDescent="0.25">
      <c r="C72" s="16" t="s">
        <v>12</v>
      </c>
      <c r="D72" s="18">
        <f>IF(D71=CRITÉRIOS!$B$14,CRITÉRIOS!$C$14,IF(D71=CRITÉRIOS!$B$15,CRITÉRIOS!$C$15,IF(D71=CRITÉRIOS!$B$16,CRITÉRIOS!$C$16,IF(D71=CRITÉRIOS!$B$17,CRITÉRIOS!$C$17,IF(D71=CRITÉRIOS!$B$18,CRITÉRIOS!$C$18,IF(D71=CRITÉRIOS!$B$19,CRITÉRIOS!$C$19,IF(D71=CRITÉRIOS!$B$20,CRITÉRIOS!$C$20,IF(D71=CRITÉRIOS!$B$21,CRITÉRIOS!$C$21,IF(D71=CRITÉRIOS!$B$12,CRITÉRIOS!$C$12,IF(D71=CRITÉRIOS!$B$13,CRITÉRIOS!$C$13,IF(D71=CRITÉRIOS!$B$22,CRITÉRIOS!$C$22,"")))))))))))</f>
        <v>10</v>
      </c>
      <c r="F72" s="1"/>
      <c r="H72" s="16" t="s">
        <v>12</v>
      </c>
      <c r="I72" s="18">
        <f>IF(I71=CRITÉRIOS!$B$14,CRITÉRIOS!$C$14,IF(I71=CRITÉRIOS!$B$15,CRITÉRIOS!$C$15,IF(I71=CRITÉRIOS!$B$16,CRITÉRIOS!$C$16,IF(I71=CRITÉRIOS!$B$17,CRITÉRIOS!$C$17,IF(I71=CRITÉRIOS!$B$18,CRITÉRIOS!$C$18,IF(I71=CRITÉRIOS!$B$19,CRITÉRIOS!$C$19,IF(I71=CRITÉRIOS!$B$20,CRITÉRIOS!$C$20,IF(I71=CRITÉRIOS!$B$21,CRITÉRIOS!$C$21,IF(I71=CRITÉRIOS!$B$12,CRITÉRIOS!$C$12,IF(I71=CRITÉRIOS!$B$13,CRITÉRIOS!$C$13,IF(I71=CRITÉRIOS!$B$22,CRITÉRIOS!$C$22,"")))))))))))</f>
        <v>10</v>
      </c>
      <c r="L72" s="1"/>
      <c r="M72" s="16" t="s">
        <v>12</v>
      </c>
      <c r="N72" s="18">
        <f>IF(N71=CRITÉRIOS!$B$14,CRITÉRIOS!$C$14,IF(N71=CRITÉRIOS!$B$15,CRITÉRIOS!$C$15,IF(N71=CRITÉRIOS!$B$16,CRITÉRIOS!$C$16,IF(N71=CRITÉRIOS!$B$17,CRITÉRIOS!$C$17,IF(N71=CRITÉRIOS!$B$18,CRITÉRIOS!$C$18,IF(N71=CRITÉRIOS!$B$19,CRITÉRIOS!$C$19,IF(N71=CRITÉRIOS!$B$20,CRITÉRIOS!$C$20,IF(N71=CRITÉRIOS!$B$21,CRITÉRIOS!$C$21,IF(N71=CRITÉRIOS!$B$12,CRITÉRIOS!$C$12,IF(N71=CRITÉRIOS!$B$13,CRITÉRIOS!$C$13,IF(N71=CRITÉRIOS!$B$22,CRITÉRIOS!$C$22,"")))))))))))</f>
        <v>10</v>
      </c>
      <c r="R72" s="16" t="s">
        <v>12</v>
      </c>
      <c r="S72" s="18">
        <f>IF(S71=CRITÉRIOS!$B$14,CRITÉRIOS!$C$14,IF(S71=CRITÉRIOS!$B$15,CRITÉRIOS!$C$15,IF(S71=CRITÉRIOS!$B$16,CRITÉRIOS!$C$16,IF(S71=CRITÉRIOS!$B$17,CRITÉRIOS!$C$17,IF(S71=CRITÉRIOS!$B$18,CRITÉRIOS!$C$18,IF(S71=CRITÉRIOS!$B$19,CRITÉRIOS!$C$19,IF(S71=CRITÉRIOS!$B$20,CRITÉRIOS!$C$20,IF(S71=CRITÉRIOS!$B$21,CRITÉRIOS!$C$21,IF(S71=CRITÉRIOS!$B$12,CRITÉRIOS!$C$12,IF(S71=CRITÉRIOS!$B$13,CRITÉRIOS!$C$13,IF(S71=CRITÉRIOS!$B$22,CRITÉRIOS!$C$22,"")))))))))))</f>
        <v>10</v>
      </c>
      <c r="W72" s="16" t="s">
        <v>12</v>
      </c>
      <c r="X72" s="18">
        <f>IF(X71=CRITÉRIOS!$B$14,CRITÉRIOS!$C$14,IF(X71=CRITÉRIOS!$B$15,CRITÉRIOS!$C$15,IF(X71=CRITÉRIOS!$B$16,CRITÉRIOS!$C$16,IF(X71=CRITÉRIOS!$B$17,CRITÉRIOS!$C$17,IF(X71=CRITÉRIOS!$B$18,CRITÉRIOS!$C$18,IF(X71=CRITÉRIOS!$B$19,CRITÉRIOS!$C$19,IF(X71=CRITÉRIOS!$B$20,CRITÉRIOS!$C$20,IF(X71=CRITÉRIOS!$B$21,CRITÉRIOS!$C$21,IF(X71=CRITÉRIOS!$B$12,CRITÉRIOS!$C$12,IF(X71=CRITÉRIOS!$B$13,CRITÉRIOS!$C$13,IF(X71=CRITÉRIOS!$B$22,CRITÉRIOS!$C$22,"")))))))))))</f>
        <v>10</v>
      </c>
      <c r="AB72" s="16" t="s">
        <v>12</v>
      </c>
      <c r="AC72" s="18" t="str">
        <f>IF(AC71=CRITÉRIOS!$B$14,CRITÉRIOS!$C$14,IF(AC71=CRITÉRIOS!$B$15,CRITÉRIOS!$C$15,IF(AC71=CRITÉRIOS!$B$16,CRITÉRIOS!$C$16,IF(AC71=CRITÉRIOS!$B$17,CRITÉRIOS!$C$17,IF(AC71=CRITÉRIOS!$B$18,CRITÉRIOS!$C$18,IF(AC71=CRITÉRIOS!$B$19,CRITÉRIOS!$C$19,IF(AC71=CRITÉRIOS!$B$20,CRITÉRIOS!$C$20,IF(AC71=CRITÉRIOS!$B$21,CRITÉRIOS!$C$21,IF(AC71=CRITÉRIOS!$B$12,CRITÉRIOS!$C$12,IF(AC71=CRITÉRIOS!$B$13,CRITÉRIOS!$C$13,IF(AC71=CRITÉRIOS!$B$22,CRITÉRIOS!$C$22,"")))))))))))</f>
        <v/>
      </c>
    </row>
    <row r="73" spans="3:30" x14ac:dyDescent="0.25">
      <c r="C73" s="14" t="s">
        <v>10</v>
      </c>
      <c r="D73" s="84">
        <f>IFERROR(D68/D70,0)</f>
        <v>15</v>
      </c>
      <c r="F73" s="1"/>
      <c r="H73" s="14" t="s">
        <v>10</v>
      </c>
      <c r="I73" s="84">
        <f>IFERROR(I68/I70,0)</f>
        <v>22.5</v>
      </c>
      <c r="L73" s="1"/>
      <c r="M73" s="14" t="s">
        <v>10</v>
      </c>
      <c r="N73" s="84">
        <f>IFERROR(N68/N70,0)</f>
        <v>22.5</v>
      </c>
      <c r="R73" s="14" t="s">
        <v>10</v>
      </c>
      <c r="S73" s="19">
        <f>IFERROR(S68/S70,0)</f>
        <v>22.5</v>
      </c>
      <c r="W73" s="14" t="s">
        <v>10</v>
      </c>
      <c r="X73" s="19">
        <f>IFERROR(X68/X70,0)</f>
        <v>22.5</v>
      </c>
      <c r="AB73" s="14" t="s">
        <v>10</v>
      </c>
      <c r="AC73" s="19">
        <f>IFERROR(AC68/AC70,0)</f>
        <v>45</v>
      </c>
    </row>
    <row r="74" spans="3:30" x14ac:dyDescent="0.25">
      <c r="C74" s="14" t="s">
        <v>4</v>
      </c>
      <c r="D74" s="84">
        <f>IFERROR(D73/D72,0)</f>
        <v>1.5</v>
      </c>
      <c r="F74" s="1"/>
      <c r="H74" s="14" t="s">
        <v>4</v>
      </c>
      <c r="I74" s="84">
        <f>IFERROR(I73/I72,0)</f>
        <v>2.25</v>
      </c>
      <c r="L74" s="1"/>
      <c r="M74" s="14" t="s">
        <v>4</v>
      </c>
      <c r="N74" s="84">
        <f>IFERROR(N73/N72,0)</f>
        <v>2.25</v>
      </c>
      <c r="R74" s="14" t="s">
        <v>4</v>
      </c>
      <c r="S74" s="19">
        <f>IFERROR(S73/S72,0)</f>
        <v>2.25</v>
      </c>
      <c r="W74" s="14" t="s">
        <v>4</v>
      </c>
      <c r="X74" s="19">
        <f>IFERROR(X73/X72,0)</f>
        <v>2.25</v>
      </c>
      <c r="AB74" s="14" t="s">
        <v>4</v>
      </c>
      <c r="AC74" s="19">
        <f>IFERROR(AC73/AC72,0)</f>
        <v>0</v>
      </c>
    </row>
    <row r="75" spans="3:30" x14ac:dyDescent="0.25">
      <c r="C75" s="14" t="s">
        <v>13</v>
      </c>
      <c r="D75" s="84">
        <f>ROUND(D74, 0)</f>
        <v>2</v>
      </c>
      <c r="F75" s="1"/>
      <c r="H75" s="14" t="s">
        <v>13</v>
      </c>
      <c r="I75" s="84">
        <f>ROUND(I74, 0)</f>
        <v>2</v>
      </c>
      <c r="L75" s="1"/>
      <c r="M75" s="14" t="s">
        <v>13</v>
      </c>
      <c r="N75" s="84">
        <f>ROUND(N74, 0)</f>
        <v>2</v>
      </c>
      <c r="R75" s="14" t="s">
        <v>13</v>
      </c>
      <c r="S75" s="19">
        <f>ROUND(S74, 0)</f>
        <v>2</v>
      </c>
      <c r="W75" s="14" t="s">
        <v>13</v>
      </c>
      <c r="X75" s="19">
        <f>ROUND(X74, 0)</f>
        <v>2</v>
      </c>
      <c r="AB75" s="14" t="s">
        <v>13</v>
      </c>
      <c r="AC75" s="19">
        <f>ROUND(AC74, 0)</f>
        <v>0</v>
      </c>
    </row>
    <row r="76" spans="3:30" x14ac:dyDescent="0.25">
      <c r="C76" s="14" t="s">
        <v>11</v>
      </c>
      <c r="D76" s="84">
        <f>IFERROR(D73/D75,0)</f>
        <v>7.5</v>
      </c>
      <c r="F76" s="1"/>
      <c r="H76" s="14" t="s">
        <v>11</v>
      </c>
      <c r="I76" s="84">
        <f>IFERROR(I73/I75,0)</f>
        <v>11.25</v>
      </c>
      <c r="L76" s="1"/>
      <c r="M76" s="14" t="s">
        <v>11</v>
      </c>
      <c r="N76" s="84">
        <f>IFERROR(N73/N75,0)</f>
        <v>11.25</v>
      </c>
      <c r="R76" s="14" t="s">
        <v>11</v>
      </c>
      <c r="S76" s="19">
        <f>IFERROR(S73/S75,0)</f>
        <v>11.25</v>
      </c>
      <c r="W76" s="14" t="s">
        <v>11</v>
      </c>
      <c r="X76" s="19">
        <f>IFERROR(X73/X75,0)</f>
        <v>11.25</v>
      </c>
      <c r="AB76" s="14" t="s">
        <v>11</v>
      </c>
      <c r="AC76" s="19">
        <f>IFERROR(AC73/AC75,0)</f>
        <v>0</v>
      </c>
    </row>
    <row r="77" spans="3:30" x14ac:dyDescent="0.25">
      <c r="C77" s="14" t="s">
        <v>14</v>
      </c>
      <c r="D77" s="84">
        <f>ROUND(D76, 0)</f>
        <v>8</v>
      </c>
      <c r="F77" s="1"/>
      <c r="H77" s="14" t="s">
        <v>14</v>
      </c>
      <c r="I77" s="84">
        <f>ROUND(I76, 0)</f>
        <v>11</v>
      </c>
      <c r="L77" s="1"/>
      <c r="M77" s="14" t="s">
        <v>14</v>
      </c>
      <c r="N77" s="84">
        <f>ROUND(N76, 0)</f>
        <v>11</v>
      </c>
      <c r="R77" s="14" t="s">
        <v>14</v>
      </c>
      <c r="S77" s="19">
        <f>ROUNDDOWN(S76, 0)</f>
        <v>11</v>
      </c>
      <c r="W77" s="14" t="s">
        <v>14</v>
      </c>
      <c r="X77" s="19">
        <f>ROUND(X76, 0)</f>
        <v>11</v>
      </c>
      <c r="AB77" s="14" t="s">
        <v>14</v>
      </c>
      <c r="AC77" s="19">
        <f>ROUND(AC76, 0)</f>
        <v>0</v>
      </c>
    </row>
    <row r="78" spans="3:30" x14ac:dyDescent="0.25">
      <c r="C78" s="14" t="s">
        <v>9</v>
      </c>
      <c r="D78" s="20">
        <f>IFERROR(D77/D72,0)</f>
        <v>0.8</v>
      </c>
      <c r="F78" s="1"/>
      <c r="H78" s="14" t="s">
        <v>9</v>
      </c>
      <c r="I78" s="20">
        <f>IFERROR(I77/I72,0)</f>
        <v>1.1000000000000001</v>
      </c>
      <c r="L78" s="1"/>
      <c r="M78" s="14" t="s">
        <v>9</v>
      </c>
      <c r="N78" s="20">
        <f>IFERROR(N77/N72,0)</f>
        <v>1.1000000000000001</v>
      </c>
      <c r="R78" s="14" t="s">
        <v>9</v>
      </c>
      <c r="S78" s="20">
        <f>IFERROR(S77/S72,0)</f>
        <v>1.1000000000000001</v>
      </c>
      <c r="W78" s="14" t="s">
        <v>9</v>
      </c>
      <c r="X78" s="20">
        <f>IFERROR(X77/X72,0)</f>
        <v>1.1000000000000001</v>
      </c>
      <c r="AB78" s="14" t="s">
        <v>9</v>
      </c>
      <c r="AC78" s="20">
        <f>IFERROR(AC77/AC72,0)</f>
        <v>0</v>
      </c>
    </row>
    <row r="79" spans="3:30" x14ac:dyDescent="0.25">
      <c r="C79" s="21"/>
      <c r="D79" s="22"/>
      <c r="F79" s="1"/>
      <c r="J79" s="8"/>
      <c r="L79" s="1"/>
      <c r="AC79" s="1"/>
    </row>
    <row r="80" spans="3:30" x14ac:dyDescent="0.25">
      <c r="C80" s="14" t="s">
        <v>192</v>
      </c>
      <c r="D80" s="36">
        <v>3</v>
      </c>
      <c r="F80" s="1"/>
      <c r="H80" s="14" t="s">
        <v>192</v>
      </c>
      <c r="I80" s="36"/>
      <c r="J80" s="8"/>
      <c r="L80" s="1"/>
      <c r="M80" s="14" t="s">
        <v>192</v>
      </c>
      <c r="N80" s="36"/>
      <c r="R80" s="14" t="s">
        <v>192</v>
      </c>
      <c r="S80" s="36">
        <v>1</v>
      </c>
      <c r="W80" s="14" t="s">
        <v>192</v>
      </c>
      <c r="X80" s="36"/>
      <c r="AB80" s="14" t="s">
        <v>192</v>
      </c>
      <c r="AC80" s="36">
        <v>4</v>
      </c>
    </row>
    <row r="81" spans="3:30" x14ac:dyDescent="0.25">
      <c r="C81" s="14" t="s">
        <v>198</v>
      </c>
      <c r="D81" s="36" t="s">
        <v>166</v>
      </c>
      <c r="F81" s="1"/>
      <c r="H81" s="14" t="s">
        <v>198</v>
      </c>
      <c r="I81" s="36"/>
      <c r="J81" s="8"/>
      <c r="M81" s="14" t="s">
        <v>198</v>
      </c>
      <c r="N81" s="36"/>
      <c r="R81" s="14" t="s">
        <v>198</v>
      </c>
      <c r="S81" s="36" t="s">
        <v>174</v>
      </c>
      <c r="W81" s="14" t="s">
        <v>198</v>
      </c>
      <c r="X81" s="36"/>
      <c r="AB81" s="14" t="s">
        <v>198</v>
      </c>
      <c r="AC81" s="36" t="s">
        <v>165</v>
      </c>
    </row>
    <row r="82" spans="3:30" x14ac:dyDescent="0.25">
      <c r="C82" s="16" t="s">
        <v>12</v>
      </c>
      <c r="D82" s="18">
        <f>IF(D81=ENTRIES!$G$1,'CH DOCENTE'!$H$5,IF(D81=ENTRIES!$G$2,'CH DOCENTE'!$G$5,IF(D81=ENTRIES!$G$3,'CH DOCENTE'!$G$14,IF(D81=ENTRIES!$G$4,'CH DOCENTE'!$G$24,IF(D81=ENTRIES!$G$6,'CH DOCENTE'!$G$34,IF(D81=ENTRIES!$G$7,'CH DOCENTE'!$G$52,IF(D81=ENTRIES!$G$8,'CH DOCENTE'!$G$63,IF(D81=ENTRIES!$G$9,'CH DOCENTE'!$G$72,IF(D81=ENTRIES!$G$10,'CH DOCENTE'!$G$91,IF(D81=ENTRIES!$G$11,'CH DOCENTE'!$G$101,IF(D81=ENTRIES!$G$12,'CH DOCENTE'!$G$113,IF(D81=ENTRIES!$G$13,'CH DOCENTE'!$G$125))))))))))))</f>
        <v>8</v>
      </c>
      <c r="F82" s="1"/>
      <c r="H82" s="16" t="s">
        <v>12</v>
      </c>
      <c r="I82" s="18">
        <f>IF(I81=ENTRIES!$G$1,'CH DOCENTE'!$H$5,IF(I81=ENTRIES!$G$2,'CH DOCENTE'!$G$5,IF(I81=ENTRIES!$G$3,'CH DOCENTE'!$G$14,IF(I81=ENTRIES!$G$4,'CH DOCENTE'!$G$24,IF(I81=ENTRIES!$G$6,'CH DOCENTE'!$G$34,IF(I81=ENTRIES!$G$7,'CH DOCENTE'!$G$52,IF(I81=ENTRIES!$G$8,'CH DOCENTE'!$G$63,IF(I81=ENTRIES!$G$9,'CH DOCENTE'!$G$72,IF(I81=ENTRIES!$G$10,'CH DOCENTE'!$G$91,IF(I81=ENTRIES!$G$11,'CH DOCENTE'!$G$101,IF(I81=ENTRIES!$G$12,'CH DOCENTE'!$G$113,IF(I81=ENTRIES!$G$13,'CH DOCENTE'!$G$125))))))))))))</f>
        <v>0</v>
      </c>
      <c r="J82" s="8"/>
      <c r="M82" s="16" t="s">
        <v>12</v>
      </c>
      <c r="N82" s="18">
        <f>IF(N81=ENTRIES!$G$1,'CH DOCENTE'!$H$5,IF(N81=ENTRIES!$G$2,'CH DOCENTE'!$G$5,IF(N81=ENTRIES!$G$3,'CH DOCENTE'!$G$14,IF(N81=ENTRIES!$G$4,'CH DOCENTE'!$G$24,IF(N81=ENTRIES!$G$6,'CH DOCENTE'!$G$34,IF(N81=ENTRIES!$G$7,'CH DOCENTE'!$G$52,IF(N81=ENTRIES!$G$8,'CH DOCENTE'!$G$63,IF(N81=ENTRIES!$G$9,'CH DOCENTE'!$G$72,IF(N81=ENTRIES!$G$10,'CH DOCENTE'!$G$91,IF(N81=ENTRIES!$G$11,'CH DOCENTE'!$G$101,IF(N81=ENTRIES!$G$12,'CH DOCENTE'!$G$113,IF(N81=ENTRIES!$G$13,'CH DOCENTE'!$G$125))))))))))))</f>
        <v>0</v>
      </c>
      <c r="R82" s="16" t="s">
        <v>12</v>
      </c>
      <c r="S82" s="18">
        <f>IF(S81=ENTRIES!$G$1,'CH DOCENTE'!$H$5,IF(S81=ENTRIES!$G$2,'CH DOCENTE'!$G$5,IF(S81=ENTRIES!$G$3,'CH DOCENTE'!$G$14,IF(S81=ENTRIES!$G$4,'CH DOCENTE'!$G$24,IF(S81=ENTRIES!$G$6,'CH DOCENTE'!$G$34,IF(S81=ENTRIES!$G$7,'CH DOCENTE'!$G$52,IF(S81=ENTRIES!$G$8,'CH DOCENTE'!$G$63,IF(S81=ENTRIES!$G$9,'CH DOCENTE'!$G$72,IF(S81=ENTRIES!$G$10,'CH DOCENTE'!$G$91,IF(S81=ENTRIES!$G$11,'CH DOCENTE'!$G$101,IF(S81=ENTRIES!$G$12,'CH DOCENTE'!$G$113,IF(S81=ENTRIES!$G$13,'CH DOCENTE'!$G$125))))))))))))</f>
        <v>8</v>
      </c>
      <c r="W82" s="16" t="s">
        <v>12</v>
      </c>
      <c r="X82" s="18">
        <f>IF(X81=ENTRIES!$G$1,'CH DOCENTE'!$H$5,IF(X81=ENTRIES!$G$2,'CH DOCENTE'!$G$5,IF(X81=ENTRIES!$G$3,'CH DOCENTE'!$G$14,IF(X81=ENTRIES!$G$4,'CH DOCENTE'!$G$24,IF(X81=ENTRIES!$G$6,'CH DOCENTE'!$G$34,IF(X81=ENTRIES!$G$7,'CH DOCENTE'!$G$52,IF(X81=ENTRIES!$G$8,'CH DOCENTE'!$G$63,IF(X81=ENTRIES!$G$9,'CH DOCENTE'!$G$72,IF(X81=ENTRIES!$G$10,'CH DOCENTE'!$G$91,IF(X81=ENTRIES!$G$11,'CH DOCENTE'!$G$101,IF(X81=ENTRIES!$G$12,'CH DOCENTE'!$G$113,IF(X81=ENTRIES!$G$13,'CH DOCENTE'!$G$125))))))))))))</f>
        <v>0</v>
      </c>
      <c r="AB82" s="16" t="s">
        <v>12</v>
      </c>
      <c r="AC82" s="18">
        <f>IF(AC81=ENTRIES!$G$1,'CH DOCENTE'!$H$5,IF(AC81=ENTRIES!$G$2,'CH DOCENTE'!$G$5,IF(AC81=ENTRIES!$G$3,'CH DOCENTE'!$G$14,IF(AC81=ENTRIES!$G$4,'CH DOCENTE'!$G$24,IF(AC81=ENTRIES!$G$6,'CH DOCENTE'!$G$34,IF(AC81=ENTRIES!$G$7,'CH DOCENTE'!$G$52,IF(AC81=ENTRIES!$G$8,'CH DOCENTE'!$G$63,IF(AC81=ENTRIES!$G$9,'CH DOCENTE'!$G$72,IF(AC81=ENTRIES!$G$10,'CH DOCENTE'!$G$91,IF(AC81=ENTRIES!$G$11,'CH DOCENTE'!$G$101,IF(AC81=ENTRIES!$G$12,'CH DOCENTE'!$G$113,IF(AC81=ENTRIES!$G$13,'CH DOCENTE'!$G$125))))))))))))</f>
        <v>6</v>
      </c>
    </row>
    <row r="83" spans="3:30" x14ac:dyDescent="0.25">
      <c r="C83" s="14" t="s">
        <v>199</v>
      </c>
      <c r="D83" s="36" t="s">
        <v>165</v>
      </c>
      <c r="F83" s="1"/>
      <c r="H83" s="14" t="s">
        <v>199</v>
      </c>
      <c r="I83" s="36"/>
      <c r="J83" s="8"/>
      <c r="M83" s="14" t="s">
        <v>199</v>
      </c>
      <c r="N83" s="36"/>
      <c r="R83" s="14" t="s">
        <v>199</v>
      </c>
      <c r="S83" s="36"/>
      <c r="W83" s="14" t="s">
        <v>199</v>
      </c>
      <c r="X83" s="36"/>
      <c r="AB83" s="14" t="s">
        <v>199</v>
      </c>
      <c r="AC83" s="36"/>
    </row>
    <row r="84" spans="3:30" x14ac:dyDescent="0.25">
      <c r="C84" s="16" t="s">
        <v>12</v>
      </c>
      <c r="D84" s="18">
        <f>IF(D83=ENTRIES!$G$1,'CH DOCENTE'!$H$5,IF(D83=ENTRIES!$G$2,'CH DOCENTE'!$G$5,IF(D83=ENTRIES!$G$3,'CH DOCENTE'!$G$14,IF(D83=ENTRIES!$G$4,'CH DOCENTE'!$G$24,IF(D83=ENTRIES!$G$6,'CH DOCENTE'!$G$34,IF(D83=ENTRIES!$G$7,'CH DOCENTE'!$G$52,IF(D83=ENTRIES!$G$8,'CH DOCENTE'!$G$63,IF(D83=ENTRIES!$G$9,'CH DOCENTE'!$G$72,IF(D83=ENTRIES!$G$10,'CH DOCENTE'!$G$91,IF(D83=ENTRIES!$G$11,'CH DOCENTE'!$G$101,IF(D83=ENTRIES!$G$12,'CH DOCENTE'!$G$113,IF(D83=ENTRIES!$G$13,'CH DOCENTE'!$G$125))))))))))))</f>
        <v>6</v>
      </c>
      <c r="F84" s="1"/>
      <c r="H84" s="16" t="s">
        <v>12</v>
      </c>
      <c r="I84" s="18">
        <f>IF(I83=ENTRIES!$G$1,'CH DOCENTE'!$H$5,IF(I83=ENTRIES!$G$2,'CH DOCENTE'!$G$5,IF(I83=ENTRIES!$G$3,'CH DOCENTE'!$G$14,IF(I83=ENTRIES!$G$4,'CH DOCENTE'!$G$24,IF(I83=ENTRIES!$G$6,'CH DOCENTE'!$G$34,IF(I83=ENTRIES!$G$7,'CH DOCENTE'!$G$52,IF(I83=ENTRIES!$G$8,'CH DOCENTE'!$G$63,IF(I83=ENTRIES!$G$9,'CH DOCENTE'!$G$72,IF(I83=ENTRIES!$G$10,'CH DOCENTE'!$G$91,IF(I83=ENTRIES!$G$11,'CH DOCENTE'!$G$101,IF(I83=ENTRIES!$G$12,'CH DOCENTE'!$G$113,IF(I83=ENTRIES!$G$13,'CH DOCENTE'!$G$125))))))))))))</f>
        <v>0</v>
      </c>
      <c r="J84" s="8"/>
      <c r="M84" s="16" t="s">
        <v>12</v>
      </c>
      <c r="N84" s="18">
        <f>IF(N83=ENTRIES!$G$1,'CH DOCENTE'!$H$5,IF(N83=ENTRIES!$G$2,'CH DOCENTE'!$G$5,IF(N83=ENTRIES!$G$3,'CH DOCENTE'!$G$14,IF(N83=ENTRIES!$G$4,'CH DOCENTE'!$G$24,IF(N83=ENTRIES!$G$6,'CH DOCENTE'!$G$34,IF(N83=ENTRIES!$G$7,'CH DOCENTE'!$G$52,IF(N83=ENTRIES!$G$8,'CH DOCENTE'!$G$63,IF(N83=ENTRIES!$G$9,'CH DOCENTE'!$G$72,IF(N83=ENTRIES!$G$10,'CH DOCENTE'!$G$91,IF(N83=ENTRIES!$G$11,'CH DOCENTE'!$G$101,IF(N83=ENTRIES!$G$12,'CH DOCENTE'!$G$113,IF(N83=ENTRIES!$G$13,'CH DOCENTE'!$G$125))))))))))))</f>
        <v>0</v>
      </c>
      <c r="R84" s="16" t="s">
        <v>12</v>
      </c>
      <c r="S84" s="18">
        <f>IF(S83=ENTRIES!$G$1,'CH DOCENTE'!$H$5,IF(S83=ENTRIES!$G$2,'CH DOCENTE'!$G$5,IF(S83=ENTRIES!$G$3,'CH DOCENTE'!$G$14,IF(S83=ENTRIES!$G$4,'CH DOCENTE'!$G$24,IF(S83=ENTRIES!$G$6,'CH DOCENTE'!$G$34,IF(S83=ENTRIES!$G$7,'CH DOCENTE'!$G$52,IF(S83=ENTRIES!$G$8,'CH DOCENTE'!$G$63,IF(S83=ENTRIES!$G$9,'CH DOCENTE'!$G$72,IF(S83=ENTRIES!$G$10,'CH DOCENTE'!$G$91,IF(S83=ENTRIES!$G$11,'CH DOCENTE'!$G$101,IF(S83=ENTRIES!$G$12,'CH DOCENTE'!$G$113,IF(S83=ENTRIES!$G$13,'CH DOCENTE'!$G$125))))))))))))</f>
        <v>0</v>
      </c>
      <c r="W84" s="16" t="s">
        <v>12</v>
      </c>
      <c r="X84" s="18">
        <f>IF(X83=ENTRIES!$G$1,'CH DOCENTE'!$H$5,IF(X83=ENTRIES!$G$2,'CH DOCENTE'!$G$5,IF(X83=ENTRIES!$G$3,'CH DOCENTE'!$G$14,IF(X83=ENTRIES!$G$4,'CH DOCENTE'!$G$24,IF(X83=ENTRIES!$G$6,'CH DOCENTE'!$G$34,IF(X83=ENTRIES!$G$7,'CH DOCENTE'!$G$52,IF(X83=ENTRIES!$G$8,'CH DOCENTE'!$G$63,IF(X83=ENTRIES!$G$9,'CH DOCENTE'!$G$72,IF(X83=ENTRIES!$G$10,'CH DOCENTE'!$G$91,IF(X83=ENTRIES!$G$11,'CH DOCENTE'!$G$101,IF(X83=ENTRIES!$G$12,'CH DOCENTE'!$G$113,IF(X83=ENTRIES!$G$13,'CH DOCENTE'!$G$125))))))))))))</f>
        <v>0</v>
      </c>
      <c r="AB84" s="16" t="s">
        <v>12</v>
      </c>
      <c r="AC84" s="18">
        <f>IF(AC83=ENTRIES!$G$1,'CH DOCENTE'!$H$5,IF(AC83=ENTRIES!$G$2,'CH DOCENTE'!$G$5,IF(AC83=ENTRIES!$G$3,'CH DOCENTE'!$G$14,IF(AC83=ENTRIES!$G$4,'CH DOCENTE'!$G$24,IF(AC83=ENTRIES!$G$6,'CH DOCENTE'!$G$34,IF(AC83=ENTRIES!$G$7,'CH DOCENTE'!$G$52,IF(AC83=ENTRIES!$G$8,'CH DOCENTE'!$G$63,IF(AC83=ENTRIES!$G$9,'CH DOCENTE'!$G$72,IF(AC83=ENTRIES!$G$10,'CH DOCENTE'!$G$91,IF(AC83=ENTRIES!$G$11,'CH DOCENTE'!$G$101,IF(AC83=ENTRIES!$G$12,'CH DOCENTE'!$G$113,IF(AC83=ENTRIES!$G$13,'CH DOCENTE'!$G$125))))))))))))</f>
        <v>0</v>
      </c>
    </row>
    <row r="85" spans="3:30" x14ac:dyDescent="0.25">
      <c r="C85" s="14" t="s">
        <v>200</v>
      </c>
      <c r="D85" s="36" t="s">
        <v>163</v>
      </c>
      <c r="F85" s="1"/>
      <c r="H85" s="14" t="s">
        <v>200</v>
      </c>
      <c r="I85" s="36"/>
      <c r="J85" s="8"/>
      <c r="M85" s="14" t="s">
        <v>200</v>
      </c>
      <c r="N85" s="36"/>
      <c r="R85" s="14" t="s">
        <v>200</v>
      </c>
      <c r="S85" s="36"/>
      <c r="W85" s="14" t="s">
        <v>200</v>
      </c>
      <c r="X85" s="36"/>
      <c r="AB85" s="14" t="s">
        <v>200</v>
      </c>
      <c r="AC85" s="36"/>
    </row>
    <row r="86" spans="3:30" x14ac:dyDescent="0.25">
      <c r="C86" s="16" t="s">
        <v>12</v>
      </c>
      <c r="D86" s="18">
        <f>IF(D85=ENTRIES!$G$1,'CH DOCENTE'!$H$5,IF(D85=ENTRIES!$G$2,'CH DOCENTE'!$G$5,IF(D85=ENTRIES!$G$3,'CH DOCENTE'!$G$14,IF(D85=ENTRIES!$G$4,'CH DOCENTE'!$G$24,IF(D85=ENTRIES!$G$6,'CH DOCENTE'!$G$34,IF(D85=ENTRIES!$G$7,'CH DOCENTE'!$G$52,IF(D85=ENTRIES!$G$8,'CH DOCENTE'!$G$63,IF(D85=ENTRIES!$G$9,'CH DOCENTE'!$G$72,IF(D85=ENTRIES!$G$10,'CH DOCENTE'!$G$91,IF(D85=ENTRIES!$G$11,'CH DOCENTE'!$G$101,IF(D85=ENTRIES!$G$12,'CH DOCENTE'!$G$113,IF(D85=ENTRIES!$G$13,'CH DOCENTE'!$G$125))))))))))))</f>
        <v>7.5</v>
      </c>
      <c r="F86" s="1"/>
      <c r="H86" s="16" t="s">
        <v>12</v>
      </c>
      <c r="I86" s="18">
        <f>IF(I85=ENTRIES!$G$1,'CH DOCENTE'!$H$5,IF(I85=ENTRIES!$G$2,'CH DOCENTE'!$G$5,IF(I85=ENTRIES!$G$3,'CH DOCENTE'!$G$14,IF(I85=ENTRIES!$G$4,'CH DOCENTE'!$G$24,IF(I85=ENTRIES!$G$6,'CH DOCENTE'!$G$34,IF(I85=ENTRIES!$G$7,'CH DOCENTE'!$G$52,IF(I85=ENTRIES!$G$8,'CH DOCENTE'!$G$63,IF(I85=ENTRIES!$G$9,'CH DOCENTE'!$G$72,IF(I85=ENTRIES!$G$10,'CH DOCENTE'!$G$91,IF(I85=ENTRIES!$G$11,'CH DOCENTE'!$G$101,IF(I85=ENTRIES!$G$12,'CH DOCENTE'!$G$113,IF(I85=ENTRIES!$G$13,'CH DOCENTE'!$G$125))))))))))))</f>
        <v>0</v>
      </c>
      <c r="J86" s="8"/>
      <c r="M86" s="16" t="s">
        <v>12</v>
      </c>
      <c r="N86" s="18">
        <f>IF(N85=ENTRIES!$G$1,'CH DOCENTE'!$H$5,IF(N85=ENTRIES!$G$2,'CH DOCENTE'!$G$5,IF(N85=ENTRIES!$G$3,'CH DOCENTE'!$G$14,IF(N85=ENTRIES!$G$4,'CH DOCENTE'!$G$24,IF(N85=ENTRIES!$G$6,'CH DOCENTE'!$G$34,IF(N85=ENTRIES!$G$7,'CH DOCENTE'!$G$52,IF(N85=ENTRIES!$G$8,'CH DOCENTE'!$G$63,IF(N85=ENTRIES!$G$9,'CH DOCENTE'!$G$72,IF(N85=ENTRIES!$G$10,'CH DOCENTE'!$G$91,IF(N85=ENTRIES!$G$11,'CH DOCENTE'!$G$101,IF(N85=ENTRIES!$G$12,'CH DOCENTE'!$G$113,IF(N85=ENTRIES!$G$13,'CH DOCENTE'!$G$125))))))))))))</f>
        <v>0</v>
      </c>
      <c r="R86" s="16" t="s">
        <v>12</v>
      </c>
      <c r="S86" s="18">
        <f>IF(S85=ENTRIES!$G$1,'CH DOCENTE'!$H$5,IF(S85=ENTRIES!$G$2,'CH DOCENTE'!$G$5,IF(S85=ENTRIES!$G$3,'CH DOCENTE'!$G$14,IF(S85=ENTRIES!$G$4,'CH DOCENTE'!$G$24,IF(S85=ENTRIES!$G$6,'CH DOCENTE'!$G$34,IF(S85=ENTRIES!$G$7,'CH DOCENTE'!$G$52,IF(S85=ENTRIES!$G$8,'CH DOCENTE'!$G$63,IF(S85=ENTRIES!$G$9,'CH DOCENTE'!$G$72,IF(S85=ENTRIES!$G$10,'CH DOCENTE'!$G$91,IF(S85=ENTRIES!$G$11,'CH DOCENTE'!$G$101,IF(S85=ENTRIES!$G$12,'CH DOCENTE'!$G$113,IF(S85=ENTRIES!$G$13,'CH DOCENTE'!$G$125))))))))))))</f>
        <v>0</v>
      </c>
      <c r="W86" s="16" t="s">
        <v>12</v>
      </c>
      <c r="X86" s="18">
        <f>IF(X85=ENTRIES!$G$1,'CH DOCENTE'!$H$5,IF(X85=ENTRIES!$G$2,'CH DOCENTE'!$G$5,IF(X85=ENTRIES!$G$3,'CH DOCENTE'!$G$14,IF(X85=ENTRIES!$G$4,'CH DOCENTE'!$G$24,IF(X85=ENTRIES!$G$6,'CH DOCENTE'!$G$34,IF(X85=ENTRIES!$G$7,'CH DOCENTE'!$G$52,IF(X85=ENTRIES!$G$8,'CH DOCENTE'!$G$63,IF(X85=ENTRIES!$G$9,'CH DOCENTE'!$G$72,IF(X85=ENTRIES!$G$10,'CH DOCENTE'!$G$91,IF(X85=ENTRIES!$G$11,'CH DOCENTE'!$G$101,IF(X85=ENTRIES!$G$12,'CH DOCENTE'!$G$113,IF(X85=ENTRIES!$G$13,'CH DOCENTE'!$G$125))))))))))))</f>
        <v>0</v>
      </c>
      <c r="AB86" s="16" t="s">
        <v>12</v>
      </c>
      <c r="AC86" s="18">
        <f>IF(AC85=ENTRIES!$G$1,'CH DOCENTE'!$H$5,IF(AC85=ENTRIES!$G$2,'CH DOCENTE'!$G$5,IF(AC85=ENTRIES!$G$3,'CH DOCENTE'!$G$14,IF(AC85=ENTRIES!$G$4,'CH DOCENTE'!$G$24,IF(AC85=ENTRIES!$G$6,'CH DOCENTE'!$G$34,IF(AC85=ENTRIES!$G$7,'CH DOCENTE'!$G$52,IF(AC85=ENTRIES!$G$8,'CH DOCENTE'!$G$63,IF(AC85=ENTRIES!$G$9,'CH DOCENTE'!$G$72,IF(AC85=ENTRIES!$G$10,'CH DOCENTE'!$G$91,IF(AC85=ENTRIES!$G$11,'CH DOCENTE'!$G$101,IF(AC85=ENTRIES!$G$12,'CH DOCENTE'!$G$113,IF(AC85=ENTRIES!$G$13,'CH DOCENTE'!$G$125))))))))))))</f>
        <v>0</v>
      </c>
    </row>
    <row r="87" spans="3:30" x14ac:dyDescent="0.25">
      <c r="C87" s="16" t="s">
        <v>201</v>
      </c>
      <c r="D87" s="18">
        <f>D86+D84+D82</f>
        <v>21.5</v>
      </c>
      <c r="F87" s="1"/>
      <c r="H87" s="16" t="s">
        <v>201</v>
      </c>
      <c r="I87" s="18">
        <f>I86+I84+I82</f>
        <v>0</v>
      </c>
      <c r="J87" s="8"/>
      <c r="M87" s="16" t="s">
        <v>201</v>
      </c>
      <c r="N87" s="18">
        <f>N86+N84+N82</f>
        <v>0</v>
      </c>
      <c r="R87" s="16" t="s">
        <v>201</v>
      </c>
      <c r="S87" s="18">
        <f>S86+S84+S82</f>
        <v>8</v>
      </c>
      <c r="W87" s="16" t="s">
        <v>201</v>
      </c>
      <c r="X87" s="18">
        <f>X86+X84+X82</f>
        <v>0</v>
      </c>
      <c r="AB87" s="16" t="s">
        <v>201</v>
      </c>
      <c r="AC87" s="18">
        <f>AC86+AC84+AC82</f>
        <v>6</v>
      </c>
    </row>
    <row r="88" spans="3:30" x14ac:dyDescent="0.25">
      <c r="C88" s="14" t="s">
        <v>193</v>
      </c>
      <c r="D88" s="73">
        <f>IFERROR(D80/D87,0)</f>
        <v>0.13953488372093023</v>
      </c>
      <c r="H88" s="14" t="s">
        <v>193</v>
      </c>
      <c r="I88" s="73">
        <f>IFERROR(I80/I87,0)</f>
        <v>0</v>
      </c>
      <c r="M88" s="14" t="s">
        <v>193</v>
      </c>
      <c r="N88" s="73">
        <f>IFERROR(N80/N87,0)</f>
        <v>0</v>
      </c>
      <c r="R88" s="14" t="s">
        <v>193</v>
      </c>
      <c r="S88" s="73">
        <f>IFERROR(S80/S87,0)</f>
        <v>0.125</v>
      </c>
      <c r="W88" s="14" t="s">
        <v>193</v>
      </c>
      <c r="X88" s="73">
        <f>IFERROR(X80/X87,0)</f>
        <v>0</v>
      </c>
      <c r="AB88" s="14" t="s">
        <v>193</v>
      </c>
      <c r="AC88" s="73">
        <f>IFERROR(AC80/AC87,0)</f>
        <v>0.66666666666666663</v>
      </c>
    </row>
    <row r="89" spans="3:30" x14ac:dyDescent="0.25">
      <c r="C89" s="21"/>
      <c r="D89" s="22"/>
      <c r="F89" s="1"/>
      <c r="H89" s="21"/>
      <c r="I89" s="22"/>
      <c r="J89" s="8"/>
    </row>
    <row r="90" spans="3:30" x14ac:dyDescent="0.25">
      <c r="C90" s="14" t="s">
        <v>162</v>
      </c>
      <c r="D90" s="36">
        <v>4</v>
      </c>
      <c r="E90" s="85"/>
      <c r="F90" s="1"/>
      <c r="H90" s="14" t="s">
        <v>162</v>
      </c>
      <c r="I90" s="36">
        <v>3</v>
      </c>
      <c r="J90" s="85"/>
      <c r="L90" s="1"/>
      <c r="M90" s="14" t="s">
        <v>162</v>
      </c>
      <c r="N90" s="36">
        <v>4</v>
      </c>
      <c r="O90" s="85" t="s">
        <v>131</v>
      </c>
      <c r="R90" s="14" t="s">
        <v>162</v>
      </c>
      <c r="S90" s="36">
        <v>4</v>
      </c>
      <c r="T90" s="85" t="s">
        <v>131</v>
      </c>
      <c r="W90" s="14" t="s">
        <v>162</v>
      </c>
      <c r="X90" s="36">
        <v>12</v>
      </c>
      <c r="Y90" s="85" t="s">
        <v>131</v>
      </c>
      <c r="AB90" s="14" t="s">
        <v>162</v>
      </c>
      <c r="AC90" s="36">
        <v>4</v>
      </c>
      <c r="AD90" s="85" t="s">
        <v>131</v>
      </c>
    </row>
    <row r="91" spans="3:30" x14ac:dyDescent="0.25">
      <c r="C91" s="14" t="s">
        <v>180</v>
      </c>
      <c r="D91" s="36">
        <v>4</v>
      </c>
      <c r="E91" s="85"/>
      <c r="F91" s="1"/>
      <c r="H91" s="14" t="s">
        <v>180</v>
      </c>
      <c r="I91" s="36">
        <v>3</v>
      </c>
      <c r="J91" s="85"/>
      <c r="L91" s="1"/>
      <c r="M91" s="14" t="s">
        <v>180</v>
      </c>
      <c r="N91" s="36">
        <v>4</v>
      </c>
      <c r="O91" s="85" t="s">
        <v>131</v>
      </c>
      <c r="R91" s="14" t="s">
        <v>180</v>
      </c>
      <c r="S91" s="36">
        <v>4</v>
      </c>
      <c r="T91" s="85" t="s">
        <v>131</v>
      </c>
      <c r="W91" s="14" t="s">
        <v>180</v>
      </c>
      <c r="X91" s="36">
        <v>6</v>
      </c>
      <c r="Y91" s="85" t="s">
        <v>131</v>
      </c>
      <c r="AB91" s="14" t="s">
        <v>180</v>
      </c>
      <c r="AC91" s="36">
        <v>4</v>
      </c>
      <c r="AD91" s="85" t="s">
        <v>131</v>
      </c>
    </row>
    <row r="92" spans="3:30" x14ac:dyDescent="0.25">
      <c r="C92" s="14" t="s">
        <v>181</v>
      </c>
      <c r="D92" s="19">
        <f>IFERROR(D90/D91,0)</f>
        <v>1</v>
      </c>
      <c r="E92" s="23"/>
      <c r="F92" s="1"/>
      <c r="H92" s="14" t="s">
        <v>181</v>
      </c>
      <c r="I92" s="19">
        <f>IFERROR(I90/I91,0)</f>
        <v>1</v>
      </c>
      <c r="J92" s="23"/>
      <c r="L92" s="1"/>
      <c r="M92" s="14" t="s">
        <v>181</v>
      </c>
      <c r="N92" s="19">
        <f>IFERROR(N90/N91,0)</f>
        <v>1</v>
      </c>
      <c r="R92" s="14" t="s">
        <v>181</v>
      </c>
      <c r="S92" s="19">
        <f>IFERROR(S90/S91,0)</f>
        <v>1</v>
      </c>
      <c r="W92" s="14" t="s">
        <v>181</v>
      </c>
      <c r="X92" s="19">
        <f>IFERROR(X90/X91,0)</f>
        <v>2</v>
      </c>
      <c r="AB92" s="14" t="s">
        <v>181</v>
      </c>
      <c r="AC92" s="19">
        <f>IFERROR(AC90/AC91,0)</f>
        <v>1</v>
      </c>
    </row>
    <row r="93" spans="3:30" x14ac:dyDescent="0.25">
      <c r="C93" s="14" t="s">
        <v>182</v>
      </c>
      <c r="D93" s="19">
        <f>IFERROR(D92*D75,0)</f>
        <v>2</v>
      </c>
      <c r="E93" s="23"/>
      <c r="F93" s="1"/>
      <c r="H93" s="14" t="s">
        <v>182</v>
      </c>
      <c r="I93" s="19">
        <f>IFERROR(I92*I75,0)</f>
        <v>2</v>
      </c>
      <c r="J93" s="23"/>
      <c r="L93" s="1"/>
      <c r="M93" s="14" t="s">
        <v>182</v>
      </c>
      <c r="N93" s="19">
        <f>IFERROR(N92*N75,0)</f>
        <v>2</v>
      </c>
      <c r="R93" s="14" t="s">
        <v>182</v>
      </c>
      <c r="S93" s="19">
        <f>IFERROR(S92*S75,0)</f>
        <v>2</v>
      </c>
      <c r="W93" s="14" t="s">
        <v>182</v>
      </c>
      <c r="X93" s="19">
        <f>IFERROR(X92*X75,0)</f>
        <v>4</v>
      </c>
      <c r="AB93" s="14" t="s">
        <v>182</v>
      </c>
      <c r="AC93" s="19">
        <f>IFERROR(AC92*AC75,0)</f>
        <v>0</v>
      </c>
    </row>
    <row r="94" spans="3:30" x14ac:dyDescent="0.25">
      <c r="C94" s="14" t="s">
        <v>146</v>
      </c>
      <c r="D94" s="19">
        <f>IFERROR(D90*D75,0)</f>
        <v>8</v>
      </c>
      <c r="E94" s="23"/>
      <c r="F94" s="1"/>
      <c r="H94" s="14" t="s">
        <v>146</v>
      </c>
      <c r="I94" s="19">
        <f>IFERROR(I90*I75,0)</f>
        <v>6</v>
      </c>
      <c r="J94" s="23"/>
      <c r="L94" s="1"/>
      <c r="M94" s="14" t="s">
        <v>146</v>
      </c>
      <c r="N94" s="19">
        <f>IFERROR(N90*N75,0)</f>
        <v>8</v>
      </c>
      <c r="R94" s="14" t="s">
        <v>146</v>
      </c>
      <c r="S94" s="19">
        <f>IFERROR(S90*S75,0)</f>
        <v>8</v>
      </c>
      <c r="W94" s="14" t="s">
        <v>146</v>
      </c>
      <c r="X94" s="19">
        <f>IFERROR(X90*X75,0)</f>
        <v>24</v>
      </c>
      <c r="AB94" s="14" t="s">
        <v>146</v>
      </c>
      <c r="AC94" s="19">
        <f>IFERROR(AC90*AC75,0)</f>
        <v>0</v>
      </c>
    </row>
    <row r="95" spans="3:30" x14ac:dyDescent="0.25">
      <c r="C95" s="21"/>
      <c r="D95" s="22"/>
      <c r="E95" s="23"/>
      <c r="F95" s="1"/>
      <c r="H95" s="21"/>
      <c r="I95" s="22"/>
      <c r="J95" s="23"/>
      <c r="L95" s="1"/>
      <c r="M95" s="138"/>
      <c r="N95" s="52"/>
      <c r="R95" s="138"/>
      <c r="S95" s="52"/>
      <c r="W95" s="138"/>
      <c r="X95" s="52"/>
      <c r="AB95" s="138"/>
      <c r="AC95" s="52"/>
    </row>
    <row r="96" spans="3:30" x14ac:dyDescent="0.25">
      <c r="C96" s="14" t="s">
        <v>114</v>
      </c>
      <c r="D96" s="36" t="s">
        <v>112</v>
      </c>
      <c r="E96" s="85"/>
      <c r="F96" s="1"/>
      <c r="H96" s="14" t="s">
        <v>114</v>
      </c>
      <c r="I96" s="36" t="s">
        <v>112</v>
      </c>
      <c r="J96" s="85"/>
      <c r="L96" s="1"/>
      <c r="M96" s="14" t="s">
        <v>114</v>
      </c>
      <c r="N96" s="36" t="s">
        <v>112</v>
      </c>
      <c r="O96" s="85" t="s">
        <v>131</v>
      </c>
      <c r="R96" s="14" t="s">
        <v>114</v>
      </c>
      <c r="S96" s="36" t="s">
        <v>112</v>
      </c>
      <c r="T96" s="85" t="s">
        <v>131</v>
      </c>
      <c r="W96" s="14" t="s">
        <v>114</v>
      </c>
      <c r="X96" s="36" t="s">
        <v>112</v>
      </c>
      <c r="Y96" s="85" t="s">
        <v>131</v>
      </c>
      <c r="AB96" s="14" t="s">
        <v>114</v>
      </c>
      <c r="AC96" s="36"/>
      <c r="AD96" s="85" t="s">
        <v>131</v>
      </c>
    </row>
    <row r="97" spans="2:30" x14ac:dyDescent="0.25">
      <c r="C97" s="16" t="s">
        <v>12</v>
      </c>
      <c r="D97" s="44">
        <f>IF(D96="Clínica",CRITÉRIOS!$G$12,IF(D96="Pré-clínica",CRITÉRIOS!$G$13,IF(D96="Extramuros",CRITÉRIOS!$G$15,"")))</f>
        <v>4</v>
      </c>
      <c r="E97" s="1"/>
      <c r="F97" s="1"/>
      <c r="H97" s="16" t="s">
        <v>12</v>
      </c>
      <c r="I97" s="44">
        <f>IF(I96="Clínica",CRITÉRIOS!$G$12,IF(I96="Pré-clínica",CRITÉRIOS!$G$13,IF(I96="Extramuros",CRITÉRIOS!$G$15,"")))</f>
        <v>4</v>
      </c>
      <c r="L97" s="1"/>
      <c r="M97" s="16" t="s">
        <v>12</v>
      </c>
      <c r="N97" s="44">
        <f>IF(N96="Clínica",CRITÉRIOS!$G$12,IF(N96="Pré-clínica",CRITÉRIOS!$G$13,IF(N96="Extramuros",CRITÉRIOS!$G$15,"")))</f>
        <v>4</v>
      </c>
      <c r="R97" s="16" t="s">
        <v>12</v>
      </c>
      <c r="S97" s="44">
        <f>IF(S96="Clínica",CRITÉRIOS!$G$12,IF(S96="Pré-clínica",CRITÉRIOS!$G$13,IF(S96="Extramuros",CRITÉRIOS!$G$15,"")))</f>
        <v>4</v>
      </c>
      <c r="W97" s="16" t="s">
        <v>12</v>
      </c>
      <c r="X97" s="44">
        <f>IF(X96="Clínica",CRITÉRIOS!$G$12,IF(X96="Pré-clínica",CRITÉRIOS!$G$13,IF(X96="Extramuros",CRITÉRIOS!$G$15,"")))</f>
        <v>4</v>
      </c>
      <c r="AB97" s="16" t="s">
        <v>12</v>
      </c>
      <c r="AC97" s="44" t="str">
        <f>IF(AC96="Clínica",CRITÉRIOS!$G$12,IF(AC96="Pré-clínica",CRITÉRIOS!$G$13,IF(AC96="Extramuros",CRITÉRIOS!$G$15,"")))</f>
        <v/>
      </c>
    </row>
    <row r="98" spans="2:30" x14ac:dyDescent="0.25">
      <c r="C98" s="14" t="s">
        <v>6</v>
      </c>
      <c r="D98" s="19">
        <f>IFERROR(ROUNDDOWN(D77/D97,0),0)</f>
        <v>2</v>
      </c>
      <c r="E98" s="23"/>
      <c r="F98" s="1"/>
      <c r="H98" s="14" t="s">
        <v>6</v>
      </c>
      <c r="I98" s="19">
        <f>IFERROR(ROUNDDOWN(I77/I97,0),0)</f>
        <v>2</v>
      </c>
      <c r="J98" s="23"/>
      <c r="L98" s="1"/>
      <c r="M98" s="14" t="s">
        <v>6</v>
      </c>
      <c r="N98" s="19">
        <f>IFERROR(ROUNDDOWN(N77/N97,0),0)</f>
        <v>2</v>
      </c>
      <c r="R98" s="14" t="s">
        <v>6</v>
      </c>
      <c r="S98" s="19">
        <f>IFERROR(ROUNDDOWN(S77/S97,0),0)</f>
        <v>2</v>
      </c>
      <c r="W98" s="14" t="s">
        <v>6</v>
      </c>
      <c r="X98" s="19">
        <f>IFERROR(ROUNDDOWN(X77/X97,0),0)</f>
        <v>2</v>
      </c>
      <c r="AB98" s="14" t="s">
        <v>6</v>
      </c>
      <c r="AC98" s="19">
        <f>IFERROR(ROUNDDOWN(AC77/AC97,0),0)</f>
        <v>0</v>
      </c>
    </row>
    <row r="99" spans="2:30" x14ac:dyDescent="0.25">
      <c r="C99" s="24" t="s">
        <v>7</v>
      </c>
      <c r="D99" s="25">
        <f>IFERROR(ROUNDDOWN(D98*D75,0),0)</f>
        <v>4</v>
      </c>
      <c r="E99" s="23"/>
      <c r="F99" s="1"/>
      <c r="H99" s="24" t="s">
        <v>7</v>
      </c>
      <c r="I99" s="25">
        <f>IFERROR(ROUNDDOWN(I98*I75,0),0)</f>
        <v>4</v>
      </c>
      <c r="J99" s="23"/>
      <c r="L99" s="1"/>
      <c r="M99" s="24" t="s">
        <v>7</v>
      </c>
      <c r="N99" s="25">
        <f>IFERROR(ROUNDDOWN(N98*N75,0),0)</f>
        <v>4</v>
      </c>
      <c r="R99" s="14" t="s">
        <v>7</v>
      </c>
      <c r="S99" s="19">
        <f>IFERROR(ROUNDDOWN(S98*S75,0),0)</f>
        <v>4</v>
      </c>
      <c r="W99" s="14" t="s">
        <v>7</v>
      </c>
      <c r="X99" s="19">
        <f>IFERROR(ROUNDDOWN(X98*X75,0),0)</f>
        <v>4</v>
      </c>
      <c r="AB99" s="14" t="s">
        <v>7</v>
      </c>
      <c r="AC99" s="19">
        <f>IFERROR(ROUNDDOWN(AC98*AC75,0),0)</f>
        <v>0</v>
      </c>
    </row>
    <row r="100" spans="2:30" x14ac:dyDescent="0.25">
      <c r="C100" s="24" t="s">
        <v>233</v>
      </c>
      <c r="D100" s="87">
        <f>IFERROR(D77/COUNTIF(C103:C110,"&lt;&gt;"),0)</f>
        <v>2</v>
      </c>
      <c r="E100" s="23"/>
      <c r="F100" s="1"/>
      <c r="H100" s="24" t="s">
        <v>233</v>
      </c>
      <c r="I100" s="87">
        <f>IFERROR(I77/COUNTIF(H103:H110,"&lt;&gt;"),0)</f>
        <v>2.75</v>
      </c>
      <c r="J100" s="23"/>
      <c r="L100" s="1"/>
      <c r="M100" s="24" t="s">
        <v>233</v>
      </c>
      <c r="N100" s="87">
        <f>IFERROR(N77/COUNTIF(M103:M110,"&lt;&gt;"),0)</f>
        <v>2.75</v>
      </c>
      <c r="R100" s="14" t="s">
        <v>233</v>
      </c>
      <c r="S100" s="88">
        <f>IFERROR(S77/COUNTIF(R103:R110,"&lt;&gt;"),0)</f>
        <v>3.6666666666666665</v>
      </c>
      <c r="W100" s="14" t="s">
        <v>233</v>
      </c>
      <c r="X100" s="88">
        <f>IFERROR(X77/COUNTIF(W103:W110,"&lt;&gt;"),0)</f>
        <v>1.5714285714285714</v>
      </c>
      <c r="AB100" s="14" t="s">
        <v>233</v>
      </c>
      <c r="AC100" s="88" t="s">
        <v>234</v>
      </c>
    </row>
    <row r="101" spans="2:30" x14ac:dyDescent="0.25">
      <c r="C101" s="26"/>
      <c r="D101" s="27"/>
      <c r="E101" s="15"/>
      <c r="F101" s="1"/>
      <c r="H101" s="26"/>
      <c r="I101" s="27"/>
      <c r="J101" s="15"/>
      <c r="L101" s="1"/>
      <c r="M101" s="141"/>
      <c r="N101" s="142"/>
    </row>
    <row r="102" spans="2:30" x14ac:dyDescent="0.25">
      <c r="C102" s="28" t="s">
        <v>8</v>
      </c>
      <c r="D102" s="29" t="s">
        <v>17</v>
      </c>
      <c r="E102" s="29" t="s">
        <v>129</v>
      </c>
      <c r="F102" s="1"/>
      <c r="H102" s="28" t="s">
        <v>8</v>
      </c>
      <c r="I102" s="29" t="s">
        <v>17</v>
      </c>
      <c r="J102" s="29" t="s">
        <v>129</v>
      </c>
      <c r="L102" s="1"/>
      <c r="M102" s="14" t="s">
        <v>8</v>
      </c>
      <c r="N102" s="29" t="s">
        <v>17</v>
      </c>
      <c r="O102" s="29" t="s">
        <v>129</v>
      </c>
      <c r="R102" s="14" t="s">
        <v>8</v>
      </c>
      <c r="S102" s="29" t="s">
        <v>17</v>
      </c>
      <c r="T102" s="29" t="s">
        <v>129</v>
      </c>
      <c r="W102" s="14" t="s">
        <v>8</v>
      </c>
      <c r="X102" s="29" t="s">
        <v>17</v>
      </c>
      <c r="Y102" s="29" t="s">
        <v>129</v>
      </c>
      <c r="AB102" s="14" t="s">
        <v>8</v>
      </c>
      <c r="AC102" s="29" t="s">
        <v>17</v>
      </c>
      <c r="AD102" s="29" t="s">
        <v>129</v>
      </c>
    </row>
    <row r="103" spans="2:30" x14ac:dyDescent="0.25">
      <c r="B103" s="86"/>
      <c r="C103" s="139" t="s">
        <v>166</v>
      </c>
      <c r="D103" s="36">
        <v>2</v>
      </c>
      <c r="E103" s="19">
        <f>D103*D$91</f>
        <v>8</v>
      </c>
      <c r="F103" s="1"/>
      <c r="G103" s="86"/>
      <c r="H103" s="58" t="s">
        <v>170</v>
      </c>
      <c r="I103" s="36">
        <v>2.33</v>
      </c>
      <c r="J103" s="19">
        <f>I103*I$91</f>
        <v>6.99</v>
      </c>
      <c r="K103" s="106" t="s">
        <v>261</v>
      </c>
      <c r="L103" s="86"/>
      <c r="M103" s="139" t="s">
        <v>171</v>
      </c>
      <c r="N103" s="36">
        <v>2.25</v>
      </c>
      <c r="O103" s="19">
        <f>N103*N$91</f>
        <v>9</v>
      </c>
      <c r="P103" s="106" t="s">
        <v>261</v>
      </c>
      <c r="Q103" s="86"/>
      <c r="R103" s="58" t="s">
        <v>174</v>
      </c>
      <c r="S103" s="36">
        <v>2</v>
      </c>
      <c r="T103" s="19">
        <f>S103*S$91</f>
        <v>8</v>
      </c>
      <c r="W103" s="139" t="s">
        <v>242</v>
      </c>
      <c r="X103" s="36">
        <v>3</v>
      </c>
      <c r="Y103" s="19">
        <f>X103*X$91</f>
        <v>18</v>
      </c>
      <c r="AA103" s="86"/>
      <c r="AB103" s="139"/>
      <c r="AC103" s="36"/>
      <c r="AD103" s="19">
        <f>AC103*AC$91</f>
        <v>0</v>
      </c>
    </row>
    <row r="104" spans="2:30" x14ac:dyDescent="0.25">
      <c r="B104" s="86"/>
      <c r="C104" s="58" t="s">
        <v>171</v>
      </c>
      <c r="D104" s="36">
        <v>2</v>
      </c>
      <c r="E104" s="19">
        <f t="shared" ref="E104:E110" si="5">D104*D$91</f>
        <v>8</v>
      </c>
      <c r="F104" s="1"/>
      <c r="G104" s="86"/>
      <c r="H104" s="58" t="s">
        <v>170</v>
      </c>
      <c r="I104" s="36">
        <v>2.33</v>
      </c>
      <c r="J104" s="19">
        <f t="shared" ref="J104:J110" si="6">I104*I$91</f>
        <v>6.99</v>
      </c>
      <c r="K104" s="106" t="s">
        <v>261</v>
      </c>
      <c r="L104" s="86"/>
      <c r="M104" s="139" t="s">
        <v>171</v>
      </c>
      <c r="N104" s="36">
        <v>2</v>
      </c>
      <c r="O104" s="19">
        <f t="shared" ref="O104:O110" si="7">N104*N$91</f>
        <v>8</v>
      </c>
      <c r="Q104" s="86"/>
      <c r="R104" s="58" t="s">
        <v>174</v>
      </c>
      <c r="S104" s="36">
        <v>2</v>
      </c>
      <c r="T104" s="19">
        <f t="shared" ref="T104:T110" si="8">S104*S$91</f>
        <v>8</v>
      </c>
      <c r="W104" s="139" t="s">
        <v>242</v>
      </c>
      <c r="X104" s="36">
        <v>3</v>
      </c>
      <c r="Y104" s="19">
        <f t="shared" ref="Y104:Y110" si="9">X104*X$91</f>
        <v>18</v>
      </c>
      <c r="AA104" s="86"/>
      <c r="AB104" s="139"/>
      <c r="AC104" s="36"/>
      <c r="AD104" s="19">
        <f t="shared" ref="AD104:AD110" si="10">AC104*AC$91</f>
        <v>0</v>
      </c>
    </row>
    <row r="105" spans="2:30" x14ac:dyDescent="0.25">
      <c r="B105" s="86"/>
      <c r="C105" s="58" t="s">
        <v>163</v>
      </c>
      <c r="D105" s="36">
        <v>2</v>
      </c>
      <c r="E105" s="19">
        <f t="shared" si="5"/>
        <v>8</v>
      </c>
      <c r="F105" s="1"/>
      <c r="G105" s="86"/>
      <c r="H105" s="58" t="s">
        <v>170</v>
      </c>
      <c r="I105" s="36">
        <v>2</v>
      </c>
      <c r="J105" s="19">
        <f t="shared" si="6"/>
        <v>6</v>
      </c>
      <c r="L105" s="86"/>
      <c r="M105" s="139" t="s">
        <v>165</v>
      </c>
      <c r="N105" s="36">
        <v>2.25</v>
      </c>
      <c r="O105" s="19">
        <f t="shared" si="7"/>
        <v>9</v>
      </c>
      <c r="P105" s="106" t="s">
        <v>261</v>
      </c>
      <c r="Q105" s="86"/>
      <c r="R105" s="58" t="s">
        <v>174</v>
      </c>
      <c r="S105" s="36">
        <v>2</v>
      </c>
      <c r="T105" s="19">
        <f t="shared" si="8"/>
        <v>8</v>
      </c>
      <c r="W105" s="139" t="s">
        <v>242</v>
      </c>
      <c r="X105" s="36">
        <v>2</v>
      </c>
      <c r="Y105" s="19">
        <f t="shared" si="9"/>
        <v>12</v>
      </c>
      <c r="AA105" s="86"/>
      <c r="AB105" s="139"/>
      <c r="AC105" s="36"/>
      <c r="AD105" s="19">
        <f t="shared" si="10"/>
        <v>0</v>
      </c>
    </row>
    <row r="106" spans="2:30" x14ac:dyDescent="0.25">
      <c r="B106" s="86"/>
      <c r="C106" s="58" t="s">
        <v>165</v>
      </c>
      <c r="D106" s="36">
        <v>2</v>
      </c>
      <c r="E106" s="19">
        <f t="shared" si="5"/>
        <v>8</v>
      </c>
      <c r="F106" s="1"/>
      <c r="G106" s="86"/>
      <c r="H106" s="139" t="s">
        <v>242</v>
      </c>
      <c r="I106" s="36">
        <v>2</v>
      </c>
      <c r="J106" s="19">
        <f t="shared" si="6"/>
        <v>6</v>
      </c>
      <c r="L106" s="86"/>
      <c r="M106" s="139" t="s">
        <v>165</v>
      </c>
      <c r="N106" s="36">
        <v>2</v>
      </c>
      <c r="O106" s="19">
        <f t="shared" si="7"/>
        <v>8</v>
      </c>
      <c r="Q106" s="86"/>
      <c r="R106" s="58"/>
      <c r="S106" s="36"/>
      <c r="T106" s="19">
        <f t="shared" si="8"/>
        <v>0</v>
      </c>
      <c r="W106" s="139" t="s">
        <v>242</v>
      </c>
      <c r="X106" s="36">
        <v>2</v>
      </c>
      <c r="Y106" s="19">
        <f t="shared" si="9"/>
        <v>12</v>
      </c>
      <c r="AA106" s="86"/>
      <c r="AB106" s="139"/>
      <c r="AC106" s="36"/>
      <c r="AD106" s="19">
        <f t="shared" si="10"/>
        <v>0</v>
      </c>
    </row>
    <row r="107" spans="2:30" x14ac:dyDescent="0.25">
      <c r="B107" s="86"/>
      <c r="C107" s="58"/>
      <c r="D107" s="36"/>
      <c r="E107" s="19">
        <f t="shared" si="5"/>
        <v>0</v>
      </c>
      <c r="F107" s="1"/>
      <c r="G107" s="86"/>
      <c r="H107" s="139"/>
      <c r="I107" s="36"/>
      <c r="J107" s="19">
        <f t="shared" si="6"/>
        <v>0</v>
      </c>
      <c r="L107" s="86"/>
      <c r="M107" s="139"/>
      <c r="N107" s="36"/>
      <c r="O107" s="19">
        <f t="shared" si="7"/>
        <v>0</v>
      </c>
      <c r="Q107" s="86"/>
      <c r="R107" s="139"/>
      <c r="S107" s="36"/>
      <c r="T107" s="19">
        <f t="shared" si="8"/>
        <v>0</v>
      </c>
      <c r="W107" s="139" t="s">
        <v>242</v>
      </c>
      <c r="X107" s="36">
        <v>2</v>
      </c>
      <c r="Y107" s="19">
        <f t="shared" si="9"/>
        <v>12</v>
      </c>
      <c r="AA107" s="86"/>
      <c r="AB107" s="139"/>
      <c r="AC107" s="36"/>
      <c r="AD107" s="19">
        <f t="shared" si="10"/>
        <v>0</v>
      </c>
    </row>
    <row r="108" spans="2:30" x14ac:dyDescent="0.25">
      <c r="B108" s="86"/>
      <c r="C108" s="58"/>
      <c r="D108" s="36"/>
      <c r="E108" s="19">
        <f t="shared" si="5"/>
        <v>0</v>
      </c>
      <c r="F108" s="1"/>
      <c r="G108" s="86"/>
      <c r="H108" s="139"/>
      <c r="I108" s="36"/>
      <c r="J108" s="19">
        <f t="shared" si="6"/>
        <v>0</v>
      </c>
      <c r="L108" s="86"/>
      <c r="M108" s="139"/>
      <c r="N108" s="36"/>
      <c r="O108" s="19">
        <f t="shared" si="7"/>
        <v>0</v>
      </c>
      <c r="Q108" s="86"/>
      <c r="R108" s="139"/>
      <c r="S108" s="36"/>
      <c r="T108" s="19">
        <f t="shared" si="8"/>
        <v>0</v>
      </c>
      <c r="V108" s="86" t="s">
        <v>130</v>
      </c>
      <c r="W108" s="139" t="s">
        <v>171</v>
      </c>
      <c r="X108" s="36">
        <v>0.32</v>
      </c>
      <c r="Y108" s="19">
        <f t="shared" si="9"/>
        <v>1.92</v>
      </c>
      <c r="Z108" s="106" t="s">
        <v>261</v>
      </c>
      <c r="AA108" s="86"/>
      <c r="AB108" s="139"/>
      <c r="AC108" s="36"/>
      <c r="AD108" s="19">
        <f t="shared" si="10"/>
        <v>0</v>
      </c>
    </row>
    <row r="109" spans="2:30" x14ac:dyDescent="0.25">
      <c r="B109" s="86"/>
      <c r="C109" s="139"/>
      <c r="D109" s="36"/>
      <c r="E109" s="19">
        <f t="shared" si="5"/>
        <v>0</v>
      </c>
      <c r="F109" s="1"/>
      <c r="G109" s="86"/>
      <c r="H109" s="139"/>
      <c r="I109" s="36"/>
      <c r="J109" s="19">
        <f t="shared" si="6"/>
        <v>0</v>
      </c>
      <c r="L109" s="86"/>
      <c r="M109" s="139"/>
      <c r="N109" s="36"/>
      <c r="O109" s="19">
        <f t="shared" si="7"/>
        <v>0</v>
      </c>
      <c r="Q109" s="86"/>
      <c r="R109" s="139"/>
      <c r="S109" s="36"/>
      <c r="T109" s="19">
        <f t="shared" si="8"/>
        <v>0</v>
      </c>
      <c r="V109" s="86" t="s">
        <v>130</v>
      </c>
      <c r="W109" s="139" t="s">
        <v>165</v>
      </c>
      <c r="X109" s="36">
        <v>0.32</v>
      </c>
      <c r="Y109" s="19">
        <f t="shared" si="9"/>
        <v>1.92</v>
      </c>
      <c r="Z109" s="106" t="s">
        <v>261</v>
      </c>
      <c r="AA109" s="86"/>
      <c r="AB109" s="139"/>
      <c r="AC109" s="36"/>
      <c r="AD109" s="19">
        <f t="shared" si="10"/>
        <v>0</v>
      </c>
    </row>
    <row r="110" spans="2:30" x14ac:dyDescent="0.25">
      <c r="B110" s="86"/>
      <c r="C110" s="139"/>
      <c r="D110" s="36"/>
      <c r="E110" s="19">
        <f t="shared" si="5"/>
        <v>0</v>
      </c>
      <c r="F110" s="1"/>
      <c r="G110" s="86"/>
      <c r="H110" s="139"/>
      <c r="I110" s="36"/>
      <c r="J110" s="19">
        <f t="shared" si="6"/>
        <v>0</v>
      </c>
      <c r="L110" s="86"/>
      <c r="M110" s="139"/>
      <c r="N110" s="36"/>
      <c r="O110" s="19">
        <f t="shared" si="7"/>
        <v>0</v>
      </c>
      <c r="Q110" s="86"/>
      <c r="R110" s="139"/>
      <c r="S110" s="36"/>
      <c r="T110" s="19">
        <f t="shared" si="8"/>
        <v>0</v>
      </c>
      <c r="V110" s="86" t="s">
        <v>130</v>
      </c>
      <c r="W110" s="139"/>
      <c r="X110" s="36"/>
      <c r="Y110" s="19">
        <f t="shared" si="9"/>
        <v>0</v>
      </c>
      <c r="AA110" s="86"/>
      <c r="AB110" s="139"/>
      <c r="AC110" s="36"/>
      <c r="AD110" s="19">
        <f t="shared" si="10"/>
        <v>0</v>
      </c>
    </row>
    <row r="111" spans="2:30" x14ac:dyDescent="0.25">
      <c r="C111" s="30" t="s">
        <v>19</v>
      </c>
      <c r="D111" s="31">
        <f>SUM(D103:D110)</f>
        <v>8</v>
      </c>
      <c r="E111" s="23"/>
      <c r="F111" s="1"/>
      <c r="H111" s="30" t="s">
        <v>19</v>
      </c>
      <c r="I111" s="31">
        <f>SUM(I103:I110)</f>
        <v>8.66</v>
      </c>
      <c r="J111" s="23"/>
      <c r="L111" s="1"/>
      <c r="M111" s="30" t="s">
        <v>19</v>
      </c>
      <c r="N111" s="31">
        <f>SUM(N103:N110)</f>
        <v>8.5</v>
      </c>
      <c r="R111" s="30" t="s">
        <v>19</v>
      </c>
      <c r="S111" s="31">
        <f>SUM(S103:S110)</f>
        <v>6</v>
      </c>
      <c r="W111" s="30" t="s">
        <v>19</v>
      </c>
      <c r="X111" s="31">
        <f>SUM(X103:X110)</f>
        <v>12.64</v>
      </c>
      <c r="AB111" s="30" t="s">
        <v>19</v>
      </c>
      <c r="AC111" s="31">
        <f>SUM(AC103:AC110)</f>
        <v>0</v>
      </c>
    </row>
    <row r="112" spans="2:30" x14ac:dyDescent="0.25">
      <c r="C112" s="32" t="s">
        <v>18</v>
      </c>
      <c r="D112" s="51" t="e">
        <f>COUNTIF(#REF!,C65)</f>
        <v>#REF!</v>
      </c>
      <c r="F112" s="1"/>
      <c r="H112" s="32" t="s">
        <v>18</v>
      </c>
      <c r="I112" s="51" t="e">
        <f>COUNTIF(#REF!,H65)</f>
        <v>#REF!</v>
      </c>
      <c r="J112" s="8"/>
      <c r="L112" s="1"/>
      <c r="M112" s="32" t="s">
        <v>18</v>
      </c>
      <c r="N112" s="51" t="e">
        <f>COUNTIF(#REF!,M65)</f>
        <v>#REF!</v>
      </c>
      <c r="R112" s="32" t="s">
        <v>18</v>
      </c>
      <c r="S112" s="51" t="e">
        <f>COUNTIF(#REF!,R65)</f>
        <v>#REF!</v>
      </c>
      <c r="W112" s="32" t="s">
        <v>18</v>
      </c>
      <c r="X112" s="51" t="e">
        <f>COUNTIF(#REF!,W65)</f>
        <v>#REF!</v>
      </c>
      <c r="AB112" s="32" t="s">
        <v>18</v>
      </c>
      <c r="AC112" s="51" t="e">
        <f>COUNTIF(#REF!,AB65)</f>
        <v>#REF!</v>
      </c>
    </row>
    <row r="113" spans="1:30" x14ac:dyDescent="0.25">
      <c r="C113" s="33" t="s">
        <v>22</v>
      </c>
      <c r="D113" s="54" t="s">
        <v>23</v>
      </c>
      <c r="E113" s="85" t="s">
        <v>131</v>
      </c>
      <c r="F113" s="1"/>
      <c r="H113" s="33" t="s">
        <v>22</v>
      </c>
      <c r="I113" s="54" t="s">
        <v>24</v>
      </c>
      <c r="J113" s="85" t="s">
        <v>131</v>
      </c>
      <c r="L113" s="1"/>
      <c r="M113" s="33" t="s">
        <v>22</v>
      </c>
      <c r="N113" s="54" t="s">
        <v>23</v>
      </c>
      <c r="O113" s="85" t="s">
        <v>131</v>
      </c>
      <c r="R113" s="33" t="s">
        <v>22</v>
      </c>
      <c r="S113" s="54" t="s">
        <v>23</v>
      </c>
      <c r="T113" s="85" t="s">
        <v>131</v>
      </c>
      <c r="W113" s="33" t="s">
        <v>22</v>
      </c>
      <c r="X113" s="54" t="s">
        <v>23</v>
      </c>
      <c r="Y113" s="85" t="s">
        <v>131</v>
      </c>
      <c r="AB113" s="33" t="s">
        <v>22</v>
      </c>
      <c r="AC113" s="54" t="s">
        <v>24</v>
      </c>
      <c r="AD113" s="85" t="s">
        <v>131</v>
      </c>
    </row>
    <row r="114" spans="1:30" x14ac:dyDescent="0.25">
      <c r="B114" s="5"/>
      <c r="D114" s="1"/>
      <c r="E114" s="1"/>
      <c r="F114" s="1"/>
      <c r="L114" s="1"/>
    </row>
    <row r="115" spans="1:30" x14ac:dyDescent="0.25">
      <c r="B115" s="5"/>
      <c r="D115" s="1"/>
      <c r="E115" s="1"/>
      <c r="F115" s="1"/>
      <c r="L115" s="1"/>
    </row>
    <row r="116" spans="1:30" s="10" customFormat="1" x14ac:dyDescent="0.25">
      <c r="D116" s="11"/>
      <c r="E116" s="12"/>
      <c r="F116" s="12"/>
      <c r="AC116" s="11"/>
    </row>
    <row r="117" spans="1:30" ht="15" customHeight="1" x14ac:dyDescent="0.25">
      <c r="A117" s="128" t="s">
        <v>47</v>
      </c>
      <c r="B117" s="128"/>
    </row>
    <row r="118" spans="1:30" ht="15" customHeight="1" x14ac:dyDescent="0.25">
      <c r="A118" s="128"/>
      <c r="B118" s="128"/>
      <c r="C118" s="5"/>
      <c r="D118" s="1"/>
      <c r="E118" s="1"/>
      <c r="F118" s="5"/>
      <c r="G118" s="5"/>
      <c r="H118" s="5"/>
      <c r="K118" s="5"/>
      <c r="M118" s="5"/>
      <c r="Q118" s="5"/>
      <c r="R118" s="5"/>
      <c r="V118" s="5"/>
      <c r="W118" s="5"/>
      <c r="X118" s="5"/>
      <c r="Y118" s="5"/>
      <c r="Z118" s="5"/>
      <c r="AA118" s="5"/>
    </row>
    <row r="119" spans="1:30" s="5" customFormat="1" x14ac:dyDescent="0.25">
      <c r="C119" s="1"/>
      <c r="D119" s="1"/>
      <c r="E119" s="1"/>
      <c r="P119" s="1"/>
      <c r="Q119" s="1"/>
      <c r="R119" s="1"/>
      <c r="S119" s="1"/>
      <c r="T119" s="1"/>
      <c r="U119" s="1"/>
      <c r="V119" s="1"/>
      <c r="W119" s="1"/>
      <c r="X119" s="1"/>
      <c r="Y119" s="1"/>
      <c r="Z119" s="1"/>
      <c r="AA119" s="1"/>
      <c r="AB119" s="1"/>
      <c r="AC119" s="7"/>
    </row>
    <row r="120" spans="1:30" ht="15" customHeight="1" x14ac:dyDescent="0.25">
      <c r="C120" s="121" t="s">
        <v>135</v>
      </c>
      <c r="D120" s="121"/>
      <c r="E120" s="121"/>
      <c r="F120" s="1"/>
      <c r="H120" s="121" t="s">
        <v>153</v>
      </c>
      <c r="I120" s="121"/>
      <c r="J120" s="121"/>
      <c r="L120" s="1"/>
      <c r="M120" s="121" t="s">
        <v>161</v>
      </c>
      <c r="N120" s="121"/>
      <c r="O120" s="121"/>
      <c r="R120" s="121" t="s">
        <v>213</v>
      </c>
      <c r="S120" s="121"/>
      <c r="T120" s="121"/>
      <c r="W120" s="121" t="s">
        <v>214</v>
      </c>
      <c r="X120" s="121"/>
      <c r="Y120" s="121"/>
    </row>
    <row r="121" spans="1:30" ht="15" customHeight="1" x14ac:dyDescent="0.25">
      <c r="C121" s="121"/>
      <c r="D121" s="121"/>
      <c r="E121" s="121"/>
      <c r="F121" s="1"/>
      <c r="H121" s="121"/>
      <c r="I121" s="121"/>
      <c r="J121" s="121"/>
      <c r="L121" s="1"/>
      <c r="M121" s="121"/>
      <c r="N121" s="121"/>
      <c r="O121" s="121"/>
      <c r="R121" s="121"/>
      <c r="S121" s="121"/>
      <c r="T121" s="121"/>
      <c r="W121" s="121"/>
      <c r="X121" s="121"/>
      <c r="Y121" s="121"/>
    </row>
    <row r="122" spans="1:30" ht="18.75" x14ac:dyDescent="0.25">
      <c r="C122" s="13" t="s">
        <v>35</v>
      </c>
      <c r="D122" s="36" t="s">
        <v>27</v>
      </c>
      <c r="E122" s="85" t="s">
        <v>131</v>
      </c>
      <c r="F122" s="1"/>
      <c r="H122" s="13" t="s">
        <v>35</v>
      </c>
      <c r="I122" s="36" t="s">
        <v>27</v>
      </c>
      <c r="J122" s="85" t="s">
        <v>131</v>
      </c>
      <c r="L122" s="1"/>
      <c r="M122" s="13" t="s">
        <v>35</v>
      </c>
      <c r="N122" s="36" t="s">
        <v>27</v>
      </c>
      <c r="O122" s="85" t="s">
        <v>131</v>
      </c>
      <c r="R122" s="13" t="s">
        <v>35</v>
      </c>
      <c r="S122" s="36" t="s">
        <v>27</v>
      </c>
      <c r="T122" s="85" t="s">
        <v>131</v>
      </c>
      <c r="W122" s="13" t="s">
        <v>35</v>
      </c>
      <c r="X122" s="36" t="s">
        <v>27</v>
      </c>
      <c r="Y122" s="85" t="s">
        <v>131</v>
      </c>
    </row>
    <row r="123" spans="1:30" ht="15" customHeight="1" x14ac:dyDescent="0.25">
      <c r="C123" s="14" t="s">
        <v>0</v>
      </c>
      <c r="D123" s="36">
        <v>45</v>
      </c>
      <c r="E123" s="85" t="s">
        <v>131</v>
      </c>
      <c r="F123" s="1"/>
      <c r="H123" s="14" t="s">
        <v>0</v>
      </c>
      <c r="I123" s="36">
        <v>45</v>
      </c>
      <c r="J123" s="85" t="s">
        <v>131</v>
      </c>
      <c r="L123" s="1"/>
      <c r="M123" s="14" t="s">
        <v>0</v>
      </c>
      <c r="N123" s="36">
        <v>45</v>
      </c>
      <c r="O123" s="85" t="s">
        <v>131</v>
      </c>
      <c r="R123" s="14" t="s">
        <v>0</v>
      </c>
      <c r="S123" s="36">
        <v>45</v>
      </c>
      <c r="T123" s="85" t="s">
        <v>131</v>
      </c>
      <c r="W123" s="14" t="s">
        <v>0</v>
      </c>
      <c r="X123" s="36">
        <v>45</v>
      </c>
      <c r="Y123" s="85" t="s">
        <v>131</v>
      </c>
    </row>
    <row r="124" spans="1:30" ht="15" customHeight="1" x14ac:dyDescent="0.25">
      <c r="C124" s="14" t="s">
        <v>123</v>
      </c>
      <c r="D124" s="36" t="s">
        <v>5</v>
      </c>
      <c r="E124" s="85" t="s">
        <v>131</v>
      </c>
      <c r="F124" s="1"/>
      <c r="H124" s="14" t="s">
        <v>123</v>
      </c>
      <c r="I124" s="36" t="s">
        <v>5</v>
      </c>
      <c r="J124" s="85" t="s">
        <v>131</v>
      </c>
      <c r="L124" s="1"/>
      <c r="M124" s="14" t="s">
        <v>123</v>
      </c>
      <c r="N124" s="36" t="s">
        <v>5</v>
      </c>
      <c r="O124" s="85" t="s">
        <v>131</v>
      </c>
      <c r="R124" s="14" t="s">
        <v>123</v>
      </c>
      <c r="S124" s="36" t="s">
        <v>122</v>
      </c>
      <c r="T124" s="85" t="s">
        <v>131</v>
      </c>
      <c r="W124" s="14" t="s">
        <v>123</v>
      </c>
      <c r="X124" s="36"/>
      <c r="Y124" s="85" t="s">
        <v>131</v>
      </c>
    </row>
    <row r="125" spans="1:30" x14ac:dyDescent="0.25">
      <c r="C125" s="16" t="s">
        <v>12</v>
      </c>
      <c r="D125" s="17">
        <f>IF(D124="Dupla",2,IF(D124="Trio",3,IF(D124="Individual",1,"")))</f>
        <v>2</v>
      </c>
      <c r="F125" s="1"/>
      <c r="H125" s="16" t="s">
        <v>12</v>
      </c>
      <c r="I125" s="17">
        <f>IF(I124="Dupla",2,IF(I124="Trio",3,IF(I124="Individual",1,"")))</f>
        <v>2</v>
      </c>
      <c r="J125" s="8"/>
      <c r="L125" s="1"/>
      <c r="M125" s="16" t="s">
        <v>12</v>
      </c>
      <c r="N125" s="17">
        <f>IF(N124="Dupla",2,IF(N124="Trio",3,IF(N124="Individual",1,"")))</f>
        <v>2</v>
      </c>
      <c r="O125" s="8"/>
      <c r="R125" s="16" t="s">
        <v>12</v>
      </c>
      <c r="S125" s="17">
        <f>IF(S124="Dupla",2,IF(S124="Trio",3,IF(S124="Individual",1,"")))</f>
        <v>1</v>
      </c>
      <c r="W125" s="16" t="s">
        <v>12</v>
      </c>
      <c r="X125" s="17" t="str">
        <f>IF(X124="Dupla",2,IF(X124="Trio",3,IF(X124="Individual",1,"")))</f>
        <v/>
      </c>
    </row>
    <row r="126" spans="1:30" x14ac:dyDescent="0.25">
      <c r="C126" s="14" t="s">
        <v>1</v>
      </c>
      <c r="D126" s="36" t="s">
        <v>41</v>
      </c>
      <c r="E126" s="85" t="s">
        <v>131</v>
      </c>
      <c r="F126" s="1"/>
      <c r="H126" s="14" t="s">
        <v>1</v>
      </c>
      <c r="I126" s="36" t="s">
        <v>41</v>
      </c>
      <c r="J126" s="85" t="s">
        <v>131</v>
      </c>
      <c r="L126" s="1"/>
      <c r="M126" s="14" t="s">
        <v>1</v>
      </c>
      <c r="N126" s="36" t="s">
        <v>38</v>
      </c>
      <c r="O126" s="85" t="s">
        <v>131</v>
      </c>
      <c r="R126" s="14" t="s">
        <v>1</v>
      </c>
      <c r="S126" s="36" t="s">
        <v>148</v>
      </c>
      <c r="T126" s="85" t="s">
        <v>131</v>
      </c>
      <c r="W126" s="14" t="s">
        <v>1</v>
      </c>
      <c r="X126" s="36"/>
      <c r="Y126" s="85" t="s">
        <v>131</v>
      </c>
    </row>
    <row r="127" spans="1:30" x14ac:dyDescent="0.25">
      <c r="C127" s="16" t="s">
        <v>12</v>
      </c>
      <c r="D127" s="18">
        <f>IF(D126=CRITÉRIOS!$B$14,CRITÉRIOS!$C$14,IF(D126=CRITÉRIOS!$B$15,CRITÉRIOS!$C$15,IF(D126=CRITÉRIOS!$B$16,CRITÉRIOS!$C$16,IF(D126=CRITÉRIOS!$B$17,CRITÉRIOS!$C$17,IF(D126=CRITÉRIOS!$B$18,CRITÉRIOS!$C$18,IF(D126=CRITÉRIOS!$B$19,CRITÉRIOS!$C$19,IF(D126=CRITÉRIOS!$B$20,CRITÉRIOS!$C$20,IF(D126=CRITÉRIOS!$B$21,CRITÉRIOS!$C$21,IF(D126=CRITÉRIOS!$B$12,CRITÉRIOS!$C$12,IF(D126=CRITÉRIOS!$B$13,CRITÉRIOS!$C$13,IF(D126=CRITÉRIOS!$B$22,CRITÉRIOS!$C$22,"")))))))))))</f>
        <v>10</v>
      </c>
      <c r="F127" s="1"/>
      <c r="H127" s="16" t="s">
        <v>12</v>
      </c>
      <c r="I127" s="18">
        <f>IF(I126=CRITÉRIOS!$B$14,CRITÉRIOS!$C$14,IF(I126=CRITÉRIOS!$B$15,CRITÉRIOS!$C$15,IF(I126=CRITÉRIOS!$B$16,CRITÉRIOS!$C$16,IF(I126=CRITÉRIOS!$B$17,CRITÉRIOS!$C$17,IF(I126=CRITÉRIOS!$B$18,CRITÉRIOS!$C$18,IF(I126=CRITÉRIOS!$B$19,CRITÉRIOS!$C$19,IF(I126=CRITÉRIOS!$B$20,CRITÉRIOS!$C$20,IF(I126=CRITÉRIOS!$B$21,CRITÉRIOS!$C$21,IF(I126=CRITÉRIOS!$B$12,CRITÉRIOS!$C$12,IF(I126=CRITÉRIOS!$B$13,CRITÉRIOS!$C$13,IF(I126=CRITÉRIOS!$B$22,CRITÉRIOS!$C$22,"")))))))))))</f>
        <v>10</v>
      </c>
      <c r="L127" s="1"/>
      <c r="M127" s="16" t="s">
        <v>12</v>
      </c>
      <c r="N127" s="18">
        <f>IF(N126=CRITÉRIOS!$B$14,CRITÉRIOS!$C$14,IF(N126=CRITÉRIOS!$B$15,CRITÉRIOS!$C$15,IF(N126=CRITÉRIOS!$B$16,CRITÉRIOS!$C$16,IF(N126=CRITÉRIOS!$B$17,CRITÉRIOS!$C$17,IF(N126=CRITÉRIOS!$B$18,CRITÉRIOS!$C$18,IF(N126=CRITÉRIOS!$B$19,CRITÉRIOS!$C$19,IF(N126=CRITÉRIOS!$B$20,CRITÉRIOS!$C$20,IF(N126=CRITÉRIOS!$B$21,CRITÉRIOS!$C$21,IF(N126=CRITÉRIOS!$B$12,CRITÉRIOS!$C$12,IF(N126=CRITÉRIOS!$B$13,CRITÉRIOS!$C$13,IF(N126=CRITÉRIOS!$B$22,CRITÉRIOS!$C$22,"")))))))))))</f>
        <v>10</v>
      </c>
      <c r="R127" s="16" t="s">
        <v>12</v>
      </c>
      <c r="S127" s="18">
        <f>IF(S126=CRITÉRIOS!$B$14,CRITÉRIOS!$C$14,IF(S126=CRITÉRIOS!$B$15,CRITÉRIOS!$C$15,IF(S126=CRITÉRIOS!$B$16,CRITÉRIOS!$C$16,IF(S126=CRITÉRIOS!$B$17,CRITÉRIOS!$C$17,IF(S126=CRITÉRIOS!$B$18,CRITÉRIOS!$C$18,IF(S126=CRITÉRIOS!$B$19,CRITÉRIOS!$C$19,IF(S126=CRITÉRIOS!$B$20,CRITÉRIOS!$C$20,IF(S126=CRITÉRIOS!$B$21,CRITÉRIOS!$C$21,IF(S126=CRITÉRIOS!$B$12,CRITÉRIOS!$C$12,IF(S126=CRITÉRIOS!$B$13,CRITÉRIOS!$C$13,IF(S126=CRITÉRIOS!$B$22,CRITÉRIOS!$C$22,"")))))))))))</f>
        <v>50</v>
      </c>
      <c r="W127" s="16" t="s">
        <v>12</v>
      </c>
      <c r="X127" s="18" t="str">
        <f>IF(X126=CRITÉRIOS!$B$14,CRITÉRIOS!$C$14,IF(X126=CRITÉRIOS!$B$15,CRITÉRIOS!$C$15,IF(X126=CRITÉRIOS!$B$16,CRITÉRIOS!$C$16,IF(X126=CRITÉRIOS!$B$17,CRITÉRIOS!$C$17,IF(X126=CRITÉRIOS!$B$18,CRITÉRIOS!$C$18,IF(X126=CRITÉRIOS!$B$19,CRITÉRIOS!$C$19,IF(X126=CRITÉRIOS!$B$20,CRITÉRIOS!$C$20,IF(X126=CRITÉRIOS!$B$21,CRITÉRIOS!$C$21,IF(X126=CRITÉRIOS!$B$12,CRITÉRIOS!$C$12,IF(X126=CRITÉRIOS!$B$13,CRITÉRIOS!$C$13,IF(X126=CRITÉRIOS!$B$22,CRITÉRIOS!$C$22,"")))))))))))</f>
        <v/>
      </c>
    </row>
    <row r="128" spans="1:30" x14ac:dyDescent="0.25">
      <c r="C128" s="14" t="s">
        <v>10</v>
      </c>
      <c r="D128" s="19">
        <f>IFERROR(D123/D125,0)</f>
        <v>22.5</v>
      </c>
      <c r="F128" s="1"/>
      <c r="H128" s="14" t="s">
        <v>10</v>
      </c>
      <c r="I128" s="19">
        <f>IFERROR(I123/I125,0)</f>
        <v>22.5</v>
      </c>
      <c r="L128" s="1"/>
      <c r="M128" s="14" t="s">
        <v>10</v>
      </c>
      <c r="N128" s="19">
        <f>IFERROR(N123/N125,0)</f>
        <v>22.5</v>
      </c>
      <c r="R128" s="14" t="s">
        <v>10</v>
      </c>
      <c r="S128" s="19">
        <f>IFERROR(S123/S125,0)</f>
        <v>45</v>
      </c>
      <c r="W128" s="14" t="s">
        <v>10</v>
      </c>
      <c r="X128" s="19">
        <f>IFERROR(X123/X125,0)</f>
        <v>0</v>
      </c>
    </row>
    <row r="129" spans="3:29" x14ac:dyDescent="0.25">
      <c r="C129" s="14" t="s">
        <v>4</v>
      </c>
      <c r="D129" s="19">
        <f>IFERROR(D128/D127,0)</f>
        <v>2.25</v>
      </c>
      <c r="F129" s="1"/>
      <c r="H129" s="14" t="s">
        <v>4</v>
      </c>
      <c r="I129" s="19">
        <f>IFERROR(I128/I127,0)</f>
        <v>2.25</v>
      </c>
      <c r="L129" s="1"/>
      <c r="M129" s="14" t="s">
        <v>4</v>
      </c>
      <c r="N129" s="19">
        <f>IFERROR(N128/N127,0)</f>
        <v>2.25</v>
      </c>
      <c r="R129" s="14" t="s">
        <v>4</v>
      </c>
      <c r="S129" s="19">
        <f>IFERROR(S128/S127,0)</f>
        <v>0.9</v>
      </c>
      <c r="W129" s="14" t="s">
        <v>4</v>
      </c>
      <c r="X129" s="19">
        <f>IFERROR(X128/X127,0)</f>
        <v>0</v>
      </c>
    </row>
    <row r="130" spans="3:29" x14ac:dyDescent="0.25">
      <c r="C130" s="14" t="s">
        <v>13</v>
      </c>
      <c r="D130" s="19">
        <f>ROUND(D129, 0)</f>
        <v>2</v>
      </c>
      <c r="F130" s="1"/>
      <c r="H130" s="14" t="s">
        <v>13</v>
      </c>
      <c r="I130" s="19">
        <f>ROUND(I129, 0)</f>
        <v>2</v>
      </c>
      <c r="L130" s="1"/>
      <c r="M130" s="14" t="s">
        <v>13</v>
      </c>
      <c r="N130" s="19">
        <f>ROUND(N129, 0)</f>
        <v>2</v>
      </c>
      <c r="R130" s="14" t="s">
        <v>13</v>
      </c>
      <c r="S130" s="19">
        <f>ROUND(S129, 0)</f>
        <v>1</v>
      </c>
      <c r="W130" s="14" t="s">
        <v>13</v>
      </c>
      <c r="X130" s="19">
        <f>ROUND(X129, 0)</f>
        <v>0</v>
      </c>
    </row>
    <row r="131" spans="3:29" x14ac:dyDescent="0.25">
      <c r="C131" s="14" t="s">
        <v>11</v>
      </c>
      <c r="D131" s="19">
        <f>IFERROR(D128/D130,0)</f>
        <v>11.25</v>
      </c>
      <c r="F131" s="1"/>
      <c r="H131" s="14" t="s">
        <v>11</v>
      </c>
      <c r="I131" s="19">
        <f>IFERROR(I128/I130,0)</f>
        <v>11.25</v>
      </c>
      <c r="L131" s="1"/>
      <c r="M131" s="14" t="s">
        <v>11</v>
      </c>
      <c r="N131" s="19">
        <f>IFERROR(N128/N130,0)</f>
        <v>11.25</v>
      </c>
      <c r="R131" s="14" t="s">
        <v>11</v>
      </c>
      <c r="S131" s="19">
        <f>IFERROR(S128/S130,0)</f>
        <v>45</v>
      </c>
      <c r="W131" s="14" t="s">
        <v>11</v>
      </c>
      <c r="X131" s="19">
        <f>IFERROR(X128/X130,0)</f>
        <v>0</v>
      </c>
    </row>
    <row r="132" spans="3:29" x14ac:dyDescent="0.25">
      <c r="C132" s="14" t="s">
        <v>14</v>
      </c>
      <c r="D132" s="19">
        <f>ROUND(D131, 0)</f>
        <v>11</v>
      </c>
      <c r="F132" s="1"/>
      <c r="H132" s="14" t="s">
        <v>14</v>
      </c>
      <c r="I132" s="19">
        <f>ROUND(I131, 0)</f>
        <v>11</v>
      </c>
      <c r="L132" s="1"/>
      <c r="M132" s="14" t="s">
        <v>14</v>
      </c>
      <c r="N132" s="19">
        <f>ROUND(N131, 0)</f>
        <v>11</v>
      </c>
      <c r="R132" s="14" t="s">
        <v>14</v>
      </c>
      <c r="S132" s="19">
        <f>ROUND(S131, 0)</f>
        <v>45</v>
      </c>
      <c r="W132" s="14" t="s">
        <v>14</v>
      </c>
      <c r="X132" s="19">
        <f>ROUND(X131, 0)</f>
        <v>0</v>
      </c>
    </row>
    <row r="133" spans="3:29" x14ac:dyDescent="0.25">
      <c r="C133" s="14" t="s">
        <v>9</v>
      </c>
      <c r="D133" s="20">
        <f>IFERROR(D132/D127,0)</f>
        <v>1.1000000000000001</v>
      </c>
      <c r="F133" s="1"/>
      <c r="H133" s="14" t="s">
        <v>9</v>
      </c>
      <c r="I133" s="20">
        <f>IFERROR(I132/I127,0)</f>
        <v>1.1000000000000001</v>
      </c>
      <c r="L133" s="1"/>
      <c r="M133" s="14" t="s">
        <v>9</v>
      </c>
      <c r="N133" s="20">
        <f>IFERROR(N132/N127,0)</f>
        <v>1.1000000000000001</v>
      </c>
      <c r="R133" s="14" t="s">
        <v>9</v>
      </c>
      <c r="S133" s="20">
        <f>IFERROR(S132/S127,0)</f>
        <v>0.9</v>
      </c>
      <c r="W133" s="14" t="s">
        <v>9</v>
      </c>
      <c r="X133" s="20">
        <f>IFERROR(X132/X127,0)</f>
        <v>0</v>
      </c>
    </row>
    <row r="134" spans="3:29" x14ac:dyDescent="0.25">
      <c r="D134" s="1"/>
      <c r="F134" s="1"/>
      <c r="J134" s="8"/>
      <c r="L134" s="1"/>
    </row>
    <row r="135" spans="3:29" x14ac:dyDescent="0.25">
      <c r="C135" s="14" t="s">
        <v>192</v>
      </c>
      <c r="D135" s="36">
        <v>2</v>
      </c>
      <c r="F135" s="1"/>
      <c r="H135" s="14" t="s">
        <v>192</v>
      </c>
      <c r="I135" s="36">
        <v>2</v>
      </c>
      <c r="J135" s="8"/>
      <c r="L135" s="1"/>
      <c r="M135" s="14" t="s">
        <v>192</v>
      </c>
      <c r="N135" s="36"/>
      <c r="R135" s="14" t="s">
        <v>192</v>
      </c>
      <c r="S135" s="36">
        <v>2</v>
      </c>
      <c r="W135" s="14" t="s">
        <v>192</v>
      </c>
      <c r="X135" s="36">
        <v>2</v>
      </c>
    </row>
    <row r="136" spans="3:29" x14ac:dyDescent="0.25">
      <c r="C136" s="14" t="s">
        <v>198</v>
      </c>
      <c r="D136" s="36" t="s">
        <v>170</v>
      </c>
      <c r="F136" s="1"/>
      <c r="H136" s="14" t="s">
        <v>198</v>
      </c>
      <c r="I136" s="36" t="s">
        <v>174</v>
      </c>
      <c r="J136" s="8"/>
      <c r="L136" s="1"/>
      <c r="M136" s="14" t="s">
        <v>198</v>
      </c>
      <c r="N136" s="36"/>
      <c r="R136" s="14" t="s">
        <v>198</v>
      </c>
      <c r="S136" s="36" t="s">
        <v>165</v>
      </c>
      <c r="W136" s="14" t="s">
        <v>198</v>
      </c>
      <c r="X136" s="36" t="s">
        <v>169</v>
      </c>
    </row>
    <row r="137" spans="3:29" x14ac:dyDescent="0.25">
      <c r="C137" s="16" t="s">
        <v>12</v>
      </c>
      <c r="D137" s="18">
        <f>IF(D136=ENTRIES!$G$1,'CH DOCENTE'!$H$5,IF(D136=ENTRIES!$G$2,'CH DOCENTE'!$G$5,IF(D136=ENTRIES!$G$3,'CH DOCENTE'!$G$14,IF(D136=ENTRIES!$G$4,'CH DOCENTE'!$G$24,IF(D136=ENTRIES!$G$6,'CH DOCENTE'!$G$34,IF(D136=ENTRIES!$G$7,'CH DOCENTE'!$G$52,IF(D136=ENTRIES!$G$8,'CH DOCENTE'!$G$63,IF(D136=ENTRIES!$G$9,'CH DOCENTE'!$G$72,IF(D136=ENTRIES!$G$10,'CH DOCENTE'!$G$91,IF(D136=ENTRIES!$G$11,'CH DOCENTE'!$G$101,IF(D136=ENTRIES!$G$12,'CH DOCENTE'!$G$113,IF(D136=ENTRIES!$G$13,'CH DOCENTE'!$G$125))))))))))))</f>
        <v>5</v>
      </c>
      <c r="F137" s="1"/>
      <c r="H137" s="16" t="s">
        <v>12</v>
      </c>
      <c r="I137" s="18">
        <f>IF(I136=ENTRIES!$G$1,'CH DOCENTE'!$H$5,IF(I136=ENTRIES!$G$2,'CH DOCENTE'!$G$5,IF(I136=ENTRIES!$G$3,'CH DOCENTE'!$G$14,IF(I136=ENTRIES!$G$4,'CH DOCENTE'!$G$24,IF(I136=ENTRIES!$G$6,'CH DOCENTE'!$G$34,IF(I136=ENTRIES!$G$7,'CH DOCENTE'!$G$52,IF(I136=ENTRIES!$G$8,'CH DOCENTE'!$G$63,IF(I136=ENTRIES!$G$9,'CH DOCENTE'!$G$72,IF(I136=ENTRIES!$G$10,'CH DOCENTE'!$G$91,IF(I136=ENTRIES!$G$11,'CH DOCENTE'!$G$101,IF(I136=ENTRIES!$G$12,'CH DOCENTE'!$G$113,IF(I136=ENTRIES!$G$13,'CH DOCENTE'!$G$125))))))))))))</f>
        <v>8</v>
      </c>
      <c r="J137" s="8"/>
      <c r="L137" s="1"/>
      <c r="M137" s="16" t="s">
        <v>12</v>
      </c>
      <c r="N137" s="18">
        <f>IF(N136=ENTRIES!$G$1,'CH DOCENTE'!$H$5,IF(N136=ENTRIES!$G$2,'CH DOCENTE'!$G$5,IF(N136=ENTRIES!$G$3,'CH DOCENTE'!$G$14,IF(N136=ENTRIES!$G$4,'CH DOCENTE'!$G$24,IF(N136=ENTRIES!$G$6,'CH DOCENTE'!$G$34,IF(N136=ENTRIES!$G$7,'CH DOCENTE'!$G$52,IF(N136=ENTRIES!$G$8,'CH DOCENTE'!$G$63,IF(N136=ENTRIES!$G$9,'CH DOCENTE'!$G$72,IF(N136=ENTRIES!$G$10,'CH DOCENTE'!$G$91,IF(N136=ENTRIES!$G$11,'CH DOCENTE'!$G$101,IF(N136=ENTRIES!$G$12,'CH DOCENTE'!$G$113,IF(N136=ENTRIES!$G$13,'CH DOCENTE'!$G$125))))))))))))</f>
        <v>0</v>
      </c>
      <c r="R137" s="16" t="s">
        <v>12</v>
      </c>
      <c r="S137" s="18">
        <f>IF(S136=ENTRIES!$G$1,'CH DOCENTE'!$H$5,IF(S136=ENTRIES!$G$2,'CH DOCENTE'!$G$5,IF(S136=ENTRIES!$G$3,'CH DOCENTE'!$G$14,IF(S136=ENTRIES!$G$4,'CH DOCENTE'!$G$24,IF(S136=ENTRIES!$G$6,'CH DOCENTE'!$G$34,IF(S136=ENTRIES!$G$7,'CH DOCENTE'!$G$52,IF(S136=ENTRIES!$G$8,'CH DOCENTE'!$G$63,IF(S136=ENTRIES!$G$9,'CH DOCENTE'!$G$72,IF(S136=ENTRIES!$G$10,'CH DOCENTE'!$G$91,IF(S136=ENTRIES!$G$11,'CH DOCENTE'!$G$101,IF(S136=ENTRIES!$G$12,'CH DOCENTE'!$G$113,IF(S136=ENTRIES!$G$13,'CH DOCENTE'!$G$125))))))))))))</f>
        <v>6</v>
      </c>
      <c r="W137" s="16" t="s">
        <v>12</v>
      </c>
      <c r="X137" s="18">
        <f>IF(X136=ENTRIES!$G$1,'CH DOCENTE'!$H$5,IF(X136=ENTRIES!$G$2,'CH DOCENTE'!$G$5,IF(X136=ENTRIES!$G$3,'CH DOCENTE'!$G$14,IF(X136=ENTRIES!$G$4,'CH DOCENTE'!$G$24,IF(X136=ENTRIES!$G$6,'CH DOCENTE'!$G$34,IF(X136=ENTRIES!$G$7,'CH DOCENTE'!$G$52,IF(X136=ENTRIES!$G$8,'CH DOCENTE'!$G$63,IF(X136=ENTRIES!$G$9,'CH DOCENTE'!$G$72,IF(X136=ENTRIES!$G$10,'CH DOCENTE'!$G$91,IF(X136=ENTRIES!$G$11,'CH DOCENTE'!$G$101,IF(X136=ENTRIES!$G$12,'CH DOCENTE'!$G$113,IF(X136=ENTRIES!$G$13,'CH DOCENTE'!$G$125))))))))))))</f>
        <v>3</v>
      </c>
    </row>
    <row r="138" spans="3:29" x14ac:dyDescent="0.25">
      <c r="C138" s="14" t="s">
        <v>199</v>
      </c>
      <c r="D138" s="36"/>
      <c r="F138" s="1"/>
      <c r="H138" s="14" t="s">
        <v>199</v>
      </c>
      <c r="I138" s="36"/>
      <c r="J138" s="8"/>
      <c r="L138" s="1"/>
      <c r="M138" s="14" t="s">
        <v>199</v>
      </c>
      <c r="N138" s="36"/>
      <c r="R138" s="14" t="s">
        <v>199</v>
      </c>
      <c r="S138" s="36"/>
      <c r="W138" s="14" t="s">
        <v>199</v>
      </c>
      <c r="X138" s="36"/>
    </row>
    <row r="139" spans="3:29" x14ac:dyDescent="0.25">
      <c r="C139" s="16" t="s">
        <v>12</v>
      </c>
      <c r="D139" s="18">
        <f>IF(D138=ENTRIES!$G$1,'CH DOCENTE'!$H$5,IF(D138=ENTRIES!$G$2,'CH DOCENTE'!$G$5,IF(D138=ENTRIES!$G$3,'CH DOCENTE'!$G$14,IF(D138=ENTRIES!$G$4,'CH DOCENTE'!$G$24,IF(D138=ENTRIES!$G$6,'CH DOCENTE'!$G$34,IF(D138=ENTRIES!$G$7,'CH DOCENTE'!$G$52,IF(D138=ENTRIES!$G$8,'CH DOCENTE'!$G$63,IF(D138=ENTRIES!$G$9,'CH DOCENTE'!$G$72,IF(D138=ENTRIES!$G$10,'CH DOCENTE'!$G$91,IF(D138=ENTRIES!$G$11,'CH DOCENTE'!$G$101,IF(D138=ENTRIES!$G$12,'CH DOCENTE'!$G$113,IF(D138=ENTRIES!$G$13,'CH DOCENTE'!$G$125))))))))))))</f>
        <v>0</v>
      </c>
      <c r="F139" s="1"/>
      <c r="H139" s="16" t="s">
        <v>12</v>
      </c>
      <c r="I139" s="18">
        <f>IF(I138=ENTRIES!$G$1,'CH DOCENTE'!$H$5,IF(I138=ENTRIES!$G$2,'CH DOCENTE'!$G$5,IF(I138=ENTRIES!$G$3,'CH DOCENTE'!$G$14,IF(I138=ENTRIES!$G$4,'CH DOCENTE'!$G$24,IF(I138=ENTRIES!$G$6,'CH DOCENTE'!$G$34,IF(I138=ENTRIES!$G$7,'CH DOCENTE'!$G$52,IF(I138=ENTRIES!$G$8,'CH DOCENTE'!$G$63,IF(I138=ENTRIES!$G$9,'CH DOCENTE'!$G$72,IF(I138=ENTRIES!$G$10,'CH DOCENTE'!$G$91,IF(I138=ENTRIES!$G$11,'CH DOCENTE'!$G$101,IF(I138=ENTRIES!$G$12,'CH DOCENTE'!$G$113,IF(I138=ENTRIES!$G$13,'CH DOCENTE'!$G$125))))))))))))</f>
        <v>0</v>
      </c>
      <c r="J139" s="8"/>
      <c r="L139" s="1"/>
      <c r="M139" s="16" t="s">
        <v>12</v>
      </c>
      <c r="N139" s="18">
        <f>IF(N138=ENTRIES!$G$1,'CH DOCENTE'!$H$5,IF(N138=ENTRIES!$G$2,'CH DOCENTE'!$G$5,IF(N138=ENTRIES!$G$3,'CH DOCENTE'!$G$14,IF(N138=ENTRIES!$G$4,'CH DOCENTE'!$G$24,IF(N138=ENTRIES!$G$6,'CH DOCENTE'!$G$34,IF(N138=ENTRIES!$G$7,'CH DOCENTE'!$G$52,IF(N138=ENTRIES!$G$8,'CH DOCENTE'!$G$63,IF(N138=ENTRIES!$G$9,'CH DOCENTE'!$G$72,IF(N138=ENTRIES!$G$10,'CH DOCENTE'!$G$91,IF(N138=ENTRIES!$G$11,'CH DOCENTE'!$G$101,IF(N138=ENTRIES!$G$12,'CH DOCENTE'!$G$113,IF(N138=ENTRIES!$G$13,'CH DOCENTE'!$G$125))))))))))))</f>
        <v>0</v>
      </c>
      <c r="R139" s="16" t="s">
        <v>12</v>
      </c>
      <c r="S139" s="18">
        <f>IF(S138=ENTRIES!$G$1,'CH DOCENTE'!$H$5,IF(S138=ENTRIES!$G$2,'CH DOCENTE'!$G$5,IF(S138=ENTRIES!$G$3,'CH DOCENTE'!$G$14,IF(S138=ENTRIES!$G$4,'CH DOCENTE'!$G$24,IF(S138=ENTRIES!$G$6,'CH DOCENTE'!$G$34,IF(S138=ENTRIES!$G$7,'CH DOCENTE'!$G$52,IF(S138=ENTRIES!$G$8,'CH DOCENTE'!$G$63,IF(S138=ENTRIES!$G$9,'CH DOCENTE'!$G$72,IF(S138=ENTRIES!$G$10,'CH DOCENTE'!$G$91,IF(S138=ENTRIES!$G$11,'CH DOCENTE'!$G$101,IF(S138=ENTRIES!$G$12,'CH DOCENTE'!$G$113,IF(S138=ENTRIES!$G$13,'CH DOCENTE'!$G$125))))))))))))</f>
        <v>0</v>
      </c>
      <c r="W139" s="16" t="s">
        <v>12</v>
      </c>
      <c r="X139" s="18">
        <f>IF(X138=ENTRIES!$G$1,'CH DOCENTE'!$H$5,IF(X138=ENTRIES!$G$2,'CH DOCENTE'!$G$5,IF(X138=ENTRIES!$G$3,'CH DOCENTE'!$G$14,IF(X138=ENTRIES!$G$4,'CH DOCENTE'!$G$24,IF(X138=ENTRIES!$G$6,'CH DOCENTE'!$G$34,IF(X138=ENTRIES!$G$7,'CH DOCENTE'!$G$52,IF(X138=ENTRIES!$G$8,'CH DOCENTE'!$G$63,IF(X138=ENTRIES!$G$9,'CH DOCENTE'!$G$72,IF(X138=ENTRIES!$G$10,'CH DOCENTE'!$G$91,IF(X138=ENTRIES!$G$11,'CH DOCENTE'!$G$101,IF(X138=ENTRIES!$G$12,'CH DOCENTE'!$G$113,IF(X138=ENTRIES!$G$13,'CH DOCENTE'!$G$125))))))))))))</f>
        <v>0</v>
      </c>
    </row>
    <row r="140" spans="3:29" x14ac:dyDescent="0.25">
      <c r="C140" s="14" t="s">
        <v>200</v>
      </c>
      <c r="D140" s="36"/>
      <c r="F140" s="1"/>
      <c r="H140" s="14" t="s">
        <v>200</v>
      </c>
      <c r="I140" s="36"/>
      <c r="J140" s="8"/>
      <c r="L140" s="1"/>
      <c r="M140" s="14" t="s">
        <v>200</v>
      </c>
      <c r="N140" s="36"/>
      <c r="R140" s="14" t="s">
        <v>200</v>
      </c>
      <c r="S140" s="36"/>
      <c r="W140" s="14" t="s">
        <v>200</v>
      </c>
      <c r="X140" s="36"/>
    </row>
    <row r="141" spans="3:29" x14ac:dyDescent="0.25">
      <c r="C141" s="16" t="s">
        <v>12</v>
      </c>
      <c r="D141" s="18">
        <f>IF(D140=ENTRIES!$G$1,'CH DOCENTE'!$H$5,IF(D140=ENTRIES!$G$2,'CH DOCENTE'!$G$5,IF(D140=ENTRIES!$G$3,'CH DOCENTE'!$G$14,IF(D140=ENTRIES!$G$4,'CH DOCENTE'!$G$24,IF(D140=ENTRIES!$G$6,'CH DOCENTE'!$G$34,IF(D140=ENTRIES!$G$7,'CH DOCENTE'!$G$52,IF(D140=ENTRIES!$G$8,'CH DOCENTE'!$G$63,IF(D140=ENTRIES!$G$9,'CH DOCENTE'!$G$72,IF(D140=ENTRIES!$G$10,'CH DOCENTE'!$G$91,IF(D140=ENTRIES!$G$11,'CH DOCENTE'!$G$101,IF(D140=ENTRIES!$G$12,'CH DOCENTE'!$G$113,IF(D140=ENTRIES!$G$13,'CH DOCENTE'!$G$125))))))))))))</f>
        <v>0</v>
      </c>
      <c r="F141" s="1"/>
      <c r="H141" s="16" t="s">
        <v>12</v>
      </c>
      <c r="I141" s="18">
        <f>IF(I140=ENTRIES!$G$1,'CH DOCENTE'!$H$5,IF(I140=ENTRIES!$G$2,'CH DOCENTE'!$G$5,IF(I140=ENTRIES!$G$3,'CH DOCENTE'!$G$14,IF(I140=ENTRIES!$G$4,'CH DOCENTE'!$G$24,IF(I140=ENTRIES!$G$6,'CH DOCENTE'!$G$34,IF(I140=ENTRIES!$G$7,'CH DOCENTE'!$G$52,IF(I140=ENTRIES!$G$8,'CH DOCENTE'!$G$63,IF(I140=ENTRIES!$G$9,'CH DOCENTE'!$G$72,IF(I140=ENTRIES!$G$10,'CH DOCENTE'!$G$91,IF(I140=ENTRIES!$G$11,'CH DOCENTE'!$G$101,IF(I140=ENTRIES!$G$12,'CH DOCENTE'!$G$113,IF(I140=ENTRIES!$G$13,'CH DOCENTE'!$G$125))))))))))))</f>
        <v>0</v>
      </c>
      <c r="J141" s="8"/>
      <c r="L141" s="1"/>
      <c r="M141" s="16" t="s">
        <v>12</v>
      </c>
      <c r="N141" s="18">
        <f>IF(N140=ENTRIES!$G$1,'CH DOCENTE'!$H$5,IF(N140=ENTRIES!$G$2,'CH DOCENTE'!$G$5,IF(N140=ENTRIES!$G$3,'CH DOCENTE'!$G$14,IF(N140=ENTRIES!$G$4,'CH DOCENTE'!$G$24,IF(N140=ENTRIES!$G$6,'CH DOCENTE'!$G$34,IF(N140=ENTRIES!$G$7,'CH DOCENTE'!$G$52,IF(N140=ENTRIES!$G$8,'CH DOCENTE'!$G$63,IF(N140=ENTRIES!$G$9,'CH DOCENTE'!$G$72,IF(N140=ENTRIES!$G$10,'CH DOCENTE'!$G$91,IF(N140=ENTRIES!$G$11,'CH DOCENTE'!$G$101,IF(N140=ENTRIES!$G$12,'CH DOCENTE'!$G$113,IF(N140=ENTRIES!$G$13,'CH DOCENTE'!$G$125))))))))))))</f>
        <v>0</v>
      </c>
      <c r="R141" s="16" t="s">
        <v>12</v>
      </c>
      <c r="S141" s="18">
        <f>IF(S140=ENTRIES!$G$1,'CH DOCENTE'!$H$5,IF(S140=ENTRIES!$G$2,'CH DOCENTE'!$G$5,IF(S140=ENTRIES!$G$3,'CH DOCENTE'!$G$14,IF(S140=ENTRIES!$G$4,'CH DOCENTE'!$G$24,IF(S140=ENTRIES!$G$6,'CH DOCENTE'!$G$34,IF(S140=ENTRIES!$G$7,'CH DOCENTE'!$G$52,IF(S140=ENTRIES!$G$8,'CH DOCENTE'!$G$63,IF(S140=ENTRIES!$G$9,'CH DOCENTE'!$G$72,IF(S140=ENTRIES!$G$10,'CH DOCENTE'!$G$91,IF(S140=ENTRIES!$G$11,'CH DOCENTE'!$G$101,IF(S140=ENTRIES!$G$12,'CH DOCENTE'!$G$113,IF(S140=ENTRIES!$G$13,'CH DOCENTE'!$G$125))))))))))))</f>
        <v>0</v>
      </c>
      <c r="W141" s="16" t="s">
        <v>12</v>
      </c>
      <c r="X141" s="18">
        <f>IF(X140=ENTRIES!$G$1,'CH DOCENTE'!$H$5,IF(X140=ENTRIES!$G$2,'CH DOCENTE'!$G$5,IF(X140=ENTRIES!$G$3,'CH DOCENTE'!$G$14,IF(X140=ENTRIES!$G$4,'CH DOCENTE'!$G$24,IF(X140=ENTRIES!$G$6,'CH DOCENTE'!$G$34,IF(X140=ENTRIES!$G$7,'CH DOCENTE'!$G$52,IF(X140=ENTRIES!$G$8,'CH DOCENTE'!$G$63,IF(X140=ENTRIES!$G$9,'CH DOCENTE'!$G$72,IF(X140=ENTRIES!$G$10,'CH DOCENTE'!$G$91,IF(X140=ENTRIES!$G$11,'CH DOCENTE'!$G$101,IF(X140=ENTRIES!$G$12,'CH DOCENTE'!$G$113,IF(X140=ENTRIES!$G$13,'CH DOCENTE'!$G$125))))))))))))</f>
        <v>0</v>
      </c>
      <c r="AC141" s="1"/>
    </row>
    <row r="142" spans="3:29" x14ac:dyDescent="0.25">
      <c r="C142" s="16" t="s">
        <v>201</v>
      </c>
      <c r="D142" s="18">
        <f>D141+D139+D137</f>
        <v>5</v>
      </c>
      <c r="F142" s="1"/>
      <c r="H142" s="16" t="s">
        <v>201</v>
      </c>
      <c r="I142" s="18">
        <f>I141+I139+I137</f>
        <v>8</v>
      </c>
      <c r="J142" s="8"/>
      <c r="L142" s="1"/>
      <c r="M142" s="16" t="s">
        <v>201</v>
      </c>
      <c r="N142" s="18">
        <f>N141+N139+N137</f>
        <v>0</v>
      </c>
      <c r="R142" s="16" t="s">
        <v>201</v>
      </c>
      <c r="S142" s="18">
        <f>S141+S139+S137</f>
        <v>6</v>
      </c>
      <c r="W142" s="16" t="s">
        <v>201</v>
      </c>
      <c r="X142" s="18">
        <f>X141+X139+X137</f>
        <v>3</v>
      </c>
      <c r="AC142" s="1"/>
    </row>
    <row r="143" spans="3:29" x14ac:dyDescent="0.25">
      <c r="C143" s="14" t="s">
        <v>193</v>
      </c>
      <c r="D143" s="73">
        <f>IFERROR(D135/D142,0)</f>
        <v>0.4</v>
      </c>
      <c r="H143" s="14" t="s">
        <v>193</v>
      </c>
      <c r="I143" s="73">
        <f>IFERROR(I135/I142,0)</f>
        <v>0.25</v>
      </c>
      <c r="M143" s="14" t="s">
        <v>193</v>
      </c>
      <c r="N143" s="73">
        <f>IFERROR(N135/N142,0)</f>
        <v>0</v>
      </c>
      <c r="R143" s="14" t="s">
        <v>193</v>
      </c>
      <c r="S143" s="73">
        <f>IFERROR(S135/S142,0)</f>
        <v>0.33333333333333331</v>
      </c>
      <c r="W143" s="14" t="s">
        <v>193</v>
      </c>
      <c r="X143" s="73">
        <f>IFERROR(X135/X142,0)</f>
        <v>0.66666666666666663</v>
      </c>
      <c r="AC143" s="1"/>
    </row>
    <row r="144" spans="3:29" x14ac:dyDescent="0.25">
      <c r="D144" s="1"/>
      <c r="F144" s="1"/>
      <c r="J144" s="8"/>
      <c r="L144" s="1"/>
    </row>
    <row r="145" spans="2:30" x14ac:dyDescent="0.25">
      <c r="C145" s="14" t="s">
        <v>162</v>
      </c>
      <c r="D145" s="36">
        <v>4</v>
      </c>
      <c r="E145" s="85" t="s">
        <v>131</v>
      </c>
      <c r="F145" s="1"/>
      <c r="H145" s="14" t="s">
        <v>162</v>
      </c>
      <c r="I145" s="36">
        <v>12</v>
      </c>
      <c r="J145" s="85" t="s">
        <v>131</v>
      </c>
      <c r="L145" s="1"/>
      <c r="M145" s="14" t="s">
        <v>162</v>
      </c>
      <c r="N145" s="36">
        <v>8</v>
      </c>
      <c r="O145" s="85" t="s">
        <v>131</v>
      </c>
      <c r="R145" s="14" t="s">
        <v>162</v>
      </c>
      <c r="S145" s="36">
        <v>2</v>
      </c>
      <c r="T145" s="85" t="s">
        <v>131</v>
      </c>
      <c r="W145" s="14" t="s">
        <v>162</v>
      </c>
      <c r="X145" s="36"/>
      <c r="Y145" s="85" t="s">
        <v>131</v>
      </c>
    </row>
    <row r="146" spans="2:30" x14ac:dyDescent="0.25">
      <c r="C146" s="14" t="s">
        <v>180</v>
      </c>
      <c r="D146" s="36">
        <v>4</v>
      </c>
      <c r="E146" s="85" t="s">
        <v>131</v>
      </c>
      <c r="F146" s="1"/>
      <c r="H146" s="14" t="s">
        <v>180</v>
      </c>
      <c r="I146" s="36">
        <v>6</v>
      </c>
      <c r="J146" s="85" t="s">
        <v>131</v>
      </c>
      <c r="L146" s="1"/>
      <c r="M146" s="14" t="s">
        <v>180</v>
      </c>
      <c r="N146" s="36">
        <v>4</v>
      </c>
      <c r="O146" s="85" t="s">
        <v>131</v>
      </c>
      <c r="R146" s="14" t="s">
        <v>180</v>
      </c>
      <c r="S146" s="36">
        <v>2</v>
      </c>
      <c r="T146" s="85" t="s">
        <v>131</v>
      </c>
      <c r="W146" s="14" t="s">
        <v>180</v>
      </c>
      <c r="X146" s="36"/>
      <c r="Y146" s="85" t="s">
        <v>131</v>
      </c>
    </row>
    <row r="147" spans="2:30" x14ac:dyDescent="0.25">
      <c r="C147" s="14" t="s">
        <v>181</v>
      </c>
      <c r="D147" s="19">
        <f>IFERROR(D145/D146,0)</f>
        <v>1</v>
      </c>
      <c r="E147" s="23"/>
      <c r="F147" s="1"/>
      <c r="H147" s="14" t="s">
        <v>181</v>
      </c>
      <c r="I147" s="19">
        <f>IFERROR(I145/I146,0)</f>
        <v>2</v>
      </c>
      <c r="J147" s="23"/>
      <c r="L147" s="1"/>
      <c r="M147" s="14" t="s">
        <v>181</v>
      </c>
      <c r="N147" s="19">
        <f>IFERROR(N145/N146,0)</f>
        <v>2</v>
      </c>
      <c r="R147" s="14" t="s">
        <v>181</v>
      </c>
      <c r="S147" s="19">
        <f>IFERROR(S145/S146,0)</f>
        <v>1</v>
      </c>
      <c r="W147" s="14" t="s">
        <v>181</v>
      </c>
      <c r="X147" s="19">
        <f>IFERROR(X145/X146,0)</f>
        <v>0</v>
      </c>
    </row>
    <row r="148" spans="2:30" x14ac:dyDescent="0.25">
      <c r="C148" s="14" t="s">
        <v>182</v>
      </c>
      <c r="D148" s="19">
        <f>IFERROR(D147*D130,0)</f>
        <v>2</v>
      </c>
      <c r="E148" s="23"/>
      <c r="F148" s="1"/>
      <c r="H148" s="14" t="s">
        <v>182</v>
      </c>
      <c r="I148" s="19">
        <f>IFERROR(I147*I130,0)</f>
        <v>4</v>
      </c>
      <c r="J148" s="23"/>
      <c r="L148" s="1"/>
      <c r="M148" s="14" t="s">
        <v>182</v>
      </c>
      <c r="N148" s="19">
        <f>IFERROR(N147*N130,0)</f>
        <v>4</v>
      </c>
      <c r="R148" s="14" t="s">
        <v>182</v>
      </c>
      <c r="S148" s="19">
        <f>IFERROR(S147*S130,0)</f>
        <v>1</v>
      </c>
      <c r="W148" s="14" t="s">
        <v>182</v>
      </c>
      <c r="X148" s="19">
        <f>IFERROR(X147*X130,0)</f>
        <v>0</v>
      </c>
    </row>
    <row r="149" spans="2:30" x14ac:dyDescent="0.25">
      <c r="C149" s="14" t="s">
        <v>146</v>
      </c>
      <c r="D149" s="19">
        <f>IFERROR(D145*D130,0)</f>
        <v>8</v>
      </c>
      <c r="E149" s="23"/>
      <c r="F149" s="1"/>
      <c r="H149" s="14" t="s">
        <v>146</v>
      </c>
      <c r="I149" s="19">
        <f>IFERROR(I145*I130,0)</f>
        <v>24</v>
      </c>
      <c r="J149" s="23"/>
      <c r="L149" s="1"/>
      <c r="M149" s="14" t="s">
        <v>146</v>
      </c>
      <c r="N149" s="19">
        <f>IFERROR(N145*N130,0)</f>
        <v>16</v>
      </c>
      <c r="R149" s="14" t="s">
        <v>146</v>
      </c>
      <c r="S149" s="19">
        <f>IFERROR(S145*S130,0)</f>
        <v>2</v>
      </c>
      <c r="W149" s="14" t="s">
        <v>146</v>
      </c>
      <c r="X149" s="19">
        <f>IFERROR(X145*X130,0)</f>
        <v>0</v>
      </c>
    </row>
    <row r="150" spans="2:30" x14ac:dyDescent="0.25">
      <c r="C150" s="21"/>
      <c r="D150" s="22"/>
      <c r="E150" s="23"/>
      <c r="F150" s="1"/>
      <c r="H150" s="21"/>
      <c r="I150" s="22"/>
      <c r="J150" s="23"/>
      <c r="K150" s="23"/>
      <c r="L150" s="1"/>
      <c r="M150" s="21"/>
      <c r="N150" s="22"/>
      <c r="O150" s="23"/>
      <c r="R150" s="138"/>
      <c r="S150" s="52"/>
      <c r="W150" s="138"/>
      <c r="X150" s="52"/>
    </row>
    <row r="151" spans="2:30" x14ac:dyDescent="0.25">
      <c r="C151" s="14" t="s">
        <v>114</v>
      </c>
      <c r="D151" s="36" t="s">
        <v>112</v>
      </c>
      <c r="E151" s="85" t="s">
        <v>131</v>
      </c>
      <c r="F151" s="1"/>
      <c r="H151" s="14" t="s">
        <v>114</v>
      </c>
      <c r="I151" s="36" t="s">
        <v>112</v>
      </c>
      <c r="J151" s="85" t="s">
        <v>131</v>
      </c>
      <c r="K151" s="23"/>
      <c r="L151" s="1"/>
      <c r="M151" s="14" t="s">
        <v>114</v>
      </c>
      <c r="N151" s="36" t="s">
        <v>112</v>
      </c>
      <c r="O151" s="85" t="s">
        <v>131</v>
      </c>
      <c r="R151" s="14" t="s">
        <v>114</v>
      </c>
      <c r="S151" s="36"/>
      <c r="T151" s="85" t="s">
        <v>131</v>
      </c>
      <c r="W151" s="14" t="s">
        <v>114</v>
      </c>
      <c r="X151" s="36"/>
      <c r="Y151" s="85" t="s">
        <v>131</v>
      </c>
    </row>
    <row r="152" spans="2:30" x14ac:dyDescent="0.25">
      <c r="C152" s="16" t="s">
        <v>12</v>
      </c>
      <c r="D152" s="44">
        <f>IF(D151="Clínica",CRITÉRIOS!$G$12,IF(D151="Pré-clínica",CRITÉRIOS!$G$13,IF(D151="Extramuros",CRITÉRIOS!$G$15,"")))</f>
        <v>4</v>
      </c>
      <c r="E152" s="1"/>
      <c r="F152" s="1"/>
      <c r="H152" s="16" t="s">
        <v>12</v>
      </c>
      <c r="I152" s="44">
        <f>IF(I151="Clínica",CRITÉRIOS!$G$12,IF(I151="Pré-clínica",CRITÉRIOS!$G$13,IF(I151="Extramuros",CRITÉRIOS!$G$15,"")))</f>
        <v>4</v>
      </c>
      <c r="K152" s="23"/>
      <c r="L152" s="1"/>
      <c r="M152" s="16" t="s">
        <v>12</v>
      </c>
      <c r="N152" s="44">
        <f>IF(N151="Clínica",CRITÉRIOS!$G$12,IF(N151="Pré-clínica",CRITÉRIOS!$G$13,IF(N151="Extramuros",CRITÉRIOS!$G$15,"")))</f>
        <v>4</v>
      </c>
      <c r="R152" s="16" t="s">
        <v>12</v>
      </c>
      <c r="S152" s="44" t="str">
        <f>IF(S151="Clínica",CRITÉRIOS!$G$12,IF(S151="Pré-clínica",CRITÉRIOS!$G$13,IF(S151="Extramuros",CRITÉRIOS!$G$15,"")))</f>
        <v/>
      </c>
      <c r="W152" s="16" t="s">
        <v>12</v>
      </c>
      <c r="X152" s="44" t="str">
        <f>IF(X151="Clínica",CRITÉRIOS!$G$12,IF(X151="Pré-clínica",CRITÉRIOS!$G$13,IF(X151="Extramuros",CRITÉRIOS!$G$15,"")))</f>
        <v/>
      </c>
    </row>
    <row r="153" spans="2:30" x14ac:dyDescent="0.25">
      <c r="C153" s="14" t="s">
        <v>6</v>
      </c>
      <c r="D153" s="19">
        <f>IFERROR(ROUNDDOWN(D132/D152,0),0)</f>
        <v>2</v>
      </c>
      <c r="E153" s="23"/>
      <c r="F153" s="23"/>
      <c r="H153" s="14" t="s">
        <v>6</v>
      </c>
      <c r="I153" s="19">
        <f>IFERROR(ROUNDDOWN(I132/I152,0),0)</f>
        <v>2</v>
      </c>
      <c r="J153" s="23"/>
      <c r="K153" s="23"/>
      <c r="L153" s="1"/>
      <c r="M153" s="14" t="s">
        <v>6</v>
      </c>
      <c r="N153" s="19">
        <f>IFERROR(ROUNDDOWN(N132/N152,0),0)</f>
        <v>2</v>
      </c>
      <c r="O153" s="23"/>
      <c r="R153" s="14" t="s">
        <v>6</v>
      </c>
      <c r="S153" s="19">
        <f>IFERROR(ROUNDDOWN(S132/S152,0),0)</f>
        <v>0</v>
      </c>
      <c r="W153" s="14" t="s">
        <v>6</v>
      </c>
      <c r="X153" s="19">
        <f>IFERROR(ROUNDDOWN(X132/X152,0),0)</f>
        <v>0</v>
      </c>
    </row>
    <row r="154" spans="2:30" x14ac:dyDescent="0.25">
      <c r="C154" s="24" t="s">
        <v>7</v>
      </c>
      <c r="D154" s="25">
        <f>IFERROR(ROUNDDOWN(D153*D130,0),0)</f>
        <v>4</v>
      </c>
      <c r="E154" s="23"/>
      <c r="F154" s="23"/>
      <c r="H154" s="24" t="s">
        <v>7</v>
      </c>
      <c r="I154" s="25">
        <f>IFERROR(ROUNDDOWN(I153*I130,0),0)</f>
        <v>4</v>
      </c>
      <c r="J154" s="23"/>
      <c r="K154" s="23"/>
      <c r="L154" s="1"/>
      <c r="M154" s="24" t="s">
        <v>7</v>
      </c>
      <c r="N154" s="25">
        <f>IFERROR(ROUNDDOWN(N153*N130,0),0)</f>
        <v>4</v>
      </c>
      <c r="O154" s="23"/>
      <c r="R154" s="24" t="s">
        <v>7</v>
      </c>
      <c r="S154" s="25">
        <f>IFERROR(ROUNDDOWN(S153*S130,0),0)</f>
        <v>0</v>
      </c>
      <c r="W154" s="24" t="s">
        <v>7</v>
      </c>
      <c r="X154" s="25">
        <f>IFERROR(ROUNDDOWN(X153*X130,0),0)</f>
        <v>0</v>
      </c>
    </row>
    <row r="155" spans="2:30" x14ac:dyDescent="0.25">
      <c r="C155" s="24" t="s">
        <v>233</v>
      </c>
      <c r="D155" s="87">
        <f>IFERROR(D132/COUNTIF(C158:C165,"&lt;&gt;"),0)</f>
        <v>3.6666666666666665</v>
      </c>
      <c r="E155" s="23"/>
      <c r="F155" s="1"/>
      <c r="H155" s="24" t="s">
        <v>233</v>
      </c>
      <c r="I155" s="87">
        <f>IFERROR(I132/COUNTIF(H158:H165,"&lt;&gt;"),0)</f>
        <v>3.6666666666666665</v>
      </c>
      <c r="J155" s="23"/>
      <c r="L155" s="1"/>
      <c r="M155" s="24" t="s">
        <v>233</v>
      </c>
      <c r="N155" s="87">
        <f>IFERROR(N132/COUNTIF(M158:M165,"&lt;&gt;"),0)</f>
        <v>2.75</v>
      </c>
      <c r="R155" s="14" t="s">
        <v>233</v>
      </c>
      <c r="S155" s="88" t="s">
        <v>234</v>
      </c>
      <c r="W155" s="14" t="s">
        <v>233</v>
      </c>
      <c r="X155" s="88" t="s">
        <v>234</v>
      </c>
      <c r="AD155" s="7"/>
    </row>
    <row r="156" spans="2:30" x14ac:dyDescent="0.25">
      <c r="C156" s="26"/>
      <c r="D156" s="27"/>
      <c r="E156" s="15"/>
      <c r="F156" s="15"/>
      <c r="H156" s="26"/>
      <c r="I156" s="27"/>
      <c r="J156" s="15"/>
      <c r="K156" s="15"/>
      <c r="L156" s="1"/>
      <c r="M156" s="26"/>
      <c r="N156" s="27"/>
      <c r="O156" s="15"/>
      <c r="R156" s="141"/>
      <c r="S156" s="142"/>
      <c r="W156" s="141"/>
      <c r="X156" s="142"/>
    </row>
    <row r="157" spans="2:30" x14ac:dyDescent="0.25">
      <c r="C157" s="28" t="s">
        <v>8</v>
      </c>
      <c r="D157" s="29" t="s">
        <v>17</v>
      </c>
      <c r="E157" s="29" t="s">
        <v>129</v>
      </c>
      <c r="F157" s="1"/>
      <c r="H157" s="28" t="s">
        <v>8</v>
      </c>
      <c r="I157" s="29" t="s">
        <v>17</v>
      </c>
      <c r="J157" s="29" t="s">
        <v>129</v>
      </c>
      <c r="L157" s="1"/>
      <c r="M157" s="28" t="s">
        <v>8</v>
      </c>
      <c r="N157" s="29" t="s">
        <v>17</v>
      </c>
      <c r="O157" s="29" t="s">
        <v>129</v>
      </c>
      <c r="R157" s="14" t="s">
        <v>8</v>
      </c>
      <c r="S157" s="29" t="s">
        <v>17</v>
      </c>
      <c r="T157" s="29" t="s">
        <v>129</v>
      </c>
      <c r="W157" s="14" t="s">
        <v>8</v>
      </c>
      <c r="X157" s="29" t="s">
        <v>17</v>
      </c>
      <c r="Y157" s="29" t="s">
        <v>129</v>
      </c>
      <c r="AC157" s="1"/>
    </row>
    <row r="158" spans="2:30" x14ac:dyDescent="0.25">
      <c r="B158" s="86" t="s">
        <v>130</v>
      </c>
      <c r="C158" s="58" t="s">
        <v>170</v>
      </c>
      <c r="D158" s="36">
        <v>2</v>
      </c>
      <c r="E158" s="19">
        <f>D158*D$146</f>
        <v>8</v>
      </c>
      <c r="G158" s="86" t="s">
        <v>130</v>
      </c>
      <c r="H158" s="58" t="s">
        <v>174</v>
      </c>
      <c r="I158" s="36">
        <v>4</v>
      </c>
      <c r="J158" s="19">
        <f>I158*I$146</f>
        <v>24</v>
      </c>
      <c r="L158" s="86" t="s">
        <v>130</v>
      </c>
      <c r="M158" s="58" t="s">
        <v>163</v>
      </c>
      <c r="N158" s="36">
        <v>2.25</v>
      </c>
      <c r="O158" s="19">
        <f>N158*N$146</f>
        <v>9</v>
      </c>
      <c r="P158" s="106" t="s">
        <v>261</v>
      </c>
      <c r="Q158" s="86" t="s">
        <v>130</v>
      </c>
      <c r="R158" s="139"/>
      <c r="S158" s="36"/>
      <c r="T158" s="19">
        <f>S158*S$146</f>
        <v>0</v>
      </c>
      <c r="V158" s="86" t="s">
        <v>130</v>
      </c>
      <c r="W158" s="139"/>
      <c r="X158" s="36"/>
      <c r="Y158" s="19">
        <f>X158*X$146</f>
        <v>0</v>
      </c>
    </row>
    <row r="159" spans="2:30" x14ac:dyDescent="0.25">
      <c r="B159" s="86" t="s">
        <v>130</v>
      </c>
      <c r="C159" s="58" t="s">
        <v>170</v>
      </c>
      <c r="D159" s="36">
        <v>2</v>
      </c>
      <c r="E159" s="19">
        <f t="shared" ref="E159:E161" si="11">D159*D$146</f>
        <v>8</v>
      </c>
      <c r="G159" s="86" t="s">
        <v>130</v>
      </c>
      <c r="H159" s="58" t="s">
        <v>174</v>
      </c>
      <c r="I159" s="36">
        <v>4</v>
      </c>
      <c r="J159" s="19">
        <f t="shared" ref="J159:J165" si="12">I159*I$146</f>
        <v>24</v>
      </c>
      <c r="L159" s="86" t="s">
        <v>130</v>
      </c>
      <c r="M159" s="58" t="s">
        <v>171</v>
      </c>
      <c r="N159" s="36">
        <v>2.25</v>
      </c>
      <c r="O159" s="19">
        <f t="shared" ref="O159:O165" si="13">N159*N$146</f>
        <v>9</v>
      </c>
      <c r="P159" s="106" t="s">
        <v>261</v>
      </c>
      <c r="Q159" s="86" t="s">
        <v>130</v>
      </c>
      <c r="R159" s="139"/>
      <c r="S159" s="36"/>
      <c r="T159" s="19">
        <f t="shared" ref="T159:T165" si="14">S159*S$146</f>
        <v>0</v>
      </c>
      <c r="V159" s="86" t="s">
        <v>130</v>
      </c>
      <c r="W159" s="139"/>
      <c r="X159" s="36"/>
      <c r="Y159" s="19">
        <f t="shared" ref="Y159:Y165" si="15">X159*X$146</f>
        <v>0</v>
      </c>
    </row>
    <row r="160" spans="2:30" x14ac:dyDescent="0.25">
      <c r="B160" s="86" t="s">
        <v>130</v>
      </c>
      <c r="C160" s="58" t="s">
        <v>170</v>
      </c>
      <c r="D160" s="36">
        <v>2</v>
      </c>
      <c r="E160" s="19">
        <f t="shared" si="11"/>
        <v>8</v>
      </c>
      <c r="G160" s="86" t="s">
        <v>130</v>
      </c>
      <c r="H160" s="58" t="s">
        <v>174</v>
      </c>
      <c r="I160" s="36">
        <v>4</v>
      </c>
      <c r="J160" s="19">
        <f t="shared" si="12"/>
        <v>24</v>
      </c>
      <c r="L160" s="86" t="s">
        <v>130</v>
      </c>
      <c r="M160" s="58" t="s">
        <v>165</v>
      </c>
      <c r="N160" s="36">
        <v>2</v>
      </c>
      <c r="O160" s="19">
        <f t="shared" si="13"/>
        <v>8</v>
      </c>
      <c r="Q160" s="86" t="s">
        <v>130</v>
      </c>
      <c r="R160" s="139"/>
      <c r="S160" s="36"/>
      <c r="T160" s="19">
        <f t="shared" si="14"/>
        <v>0</v>
      </c>
      <c r="V160" s="86" t="s">
        <v>130</v>
      </c>
      <c r="W160" s="139"/>
      <c r="X160" s="36"/>
      <c r="Y160" s="19">
        <f t="shared" si="15"/>
        <v>0</v>
      </c>
      <c r="AC160" s="1"/>
    </row>
    <row r="161" spans="1:31" x14ac:dyDescent="0.25">
      <c r="B161" s="86" t="s">
        <v>130</v>
      </c>
      <c r="C161" s="58"/>
      <c r="D161" s="36"/>
      <c r="E161" s="19">
        <f t="shared" si="11"/>
        <v>0</v>
      </c>
      <c r="G161" s="86" t="s">
        <v>130</v>
      </c>
      <c r="H161" s="58"/>
      <c r="I161" s="36"/>
      <c r="J161" s="19">
        <f t="shared" si="12"/>
        <v>0</v>
      </c>
      <c r="L161" s="86" t="s">
        <v>130</v>
      </c>
      <c r="M161" s="139" t="s">
        <v>242</v>
      </c>
      <c r="N161" s="36">
        <v>2</v>
      </c>
      <c r="O161" s="19">
        <f t="shared" si="13"/>
        <v>8</v>
      </c>
      <c r="Q161" s="86" t="s">
        <v>130</v>
      </c>
      <c r="R161" s="139"/>
      <c r="S161" s="36"/>
      <c r="T161" s="19">
        <f t="shared" si="14"/>
        <v>0</v>
      </c>
      <c r="V161" s="86" t="s">
        <v>130</v>
      </c>
      <c r="W161" s="139"/>
      <c r="X161" s="36"/>
      <c r="Y161" s="19">
        <f t="shared" si="15"/>
        <v>0</v>
      </c>
      <c r="AC161" s="1"/>
    </row>
    <row r="162" spans="1:31" x14ac:dyDescent="0.25">
      <c r="B162" s="86" t="s">
        <v>130</v>
      </c>
      <c r="C162" s="58"/>
      <c r="D162" s="36"/>
      <c r="E162" s="19">
        <f t="shared" ref="E162:E163" si="16">D162*D$145</f>
        <v>0</v>
      </c>
      <c r="G162" s="86" t="s">
        <v>130</v>
      </c>
      <c r="H162" s="58"/>
      <c r="I162" s="36"/>
      <c r="J162" s="19">
        <f t="shared" si="12"/>
        <v>0</v>
      </c>
      <c r="L162" s="86" t="s">
        <v>130</v>
      </c>
      <c r="M162" s="58"/>
      <c r="N162" s="36"/>
      <c r="O162" s="19">
        <f t="shared" si="13"/>
        <v>0</v>
      </c>
      <c r="Q162" s="86" t="s">
        <v>130</v>
      </c>
      <c r="R162" s="139"/>
      <c r="S162" s="36"/>
      <c r="T162" s="19">
        <f t="shared" si="14"/>
        <v>0</v>
      </c>
      <c r="V162" s="86" t="s">
        <v>130</v>
      </c>
      <c r="W162" s="139"/>
      <c r="X162" s="36"/>
      <c r="Y162" s="19">
        <f t="shared" si="15"/>
        <v>0</v>
      </c>
      <c r="AC162" s="1"/>
    </row>
    <row r="163" spans="1:31" x14ac:dyDescent="0.25">
      <c r="B163" s="86" t="s">
        <v>130</v>
      </c>
      <c r="C163" s="139"/>
      <c r="D163" s="36"/>
      <c r="E163" s="19">
        <f t="shared" si="16"/>
        <v>0</v>
      </c>
      <c r="G163" s="86" t="s">
        <v>130</v>
      </c>
      <c r="H163" s="58"/>
      <c r="I163" s="36"/>
      <c r="J163" s="19">
        <f t="shared" si="12"/>
        <v>0</v>
      </c>
      <c r="L163" s="86" t="s">
        <v>130</v>
      </c>
      <c r="M163" s="58"/>
      <c r="N163" s="36"/>
      <c r="O163" s="19">
        <f t="shared" si="13"/>
        <v>0</v>
      </c>
      <c r="Q163" s="86" t="s">
        <v>130</v>
      </c>
      <c r="R163" s="139"/>
      <c r="S163" s="36"/>
      <c r="T163" s="19">
        <f t="shared" si="14"/>
        <v>0</v>
      </c>
      <c r="V163" s="86" t="s">
        <v>130</v>
      </c>
      <c r="W163" s="139"/>
      <c r="X163" s="36"/>
      <c r="Y163" s="19">
        <f t="shared" si="15"/>
        <v>0</v>
      </c>
      <c r="AC163" s="1"/>
    </row>
    <row r="164" spans="1:31" x14ac:dyDescent="0.25">
      <c r="B164" s="86" t="s">
        <v>130</v>
      </c>
      <c r="C164" s="139"/>
      <c r="D164" s="36"/>
      <c r="E164" s="19">
        <f t="shared" ref="E164:E165" si="17">D164*D$145</f>
        <v>0</v>
      </c>
      <c r="G164" s="86" t="s">
        <v>130</v>
      </c>
      <c r="H164" s="58"/>
      <c r="I164" s="36"/>
      <c r="J164" s="19">
        <f t="shared" si="12"/>
        <v>0</v>
      </c>
      <c r="L164" s="86" t="s">
        <v>130</v>
      </c>
      <c r="M164" s="139"/>
      <c r="N164" s="36"/>
      <c r="O164" s="19">
        <f t="shared" si="13"/>
        <v>0</v>
      </c>
      <c r="Q164" s="86" t="s">
        <v>130</v>
      </c>
      <c r="R164" s="139"/>
      <c r="S164" s="36"/>
      <c r="T164" s="19">
        <f t="shared" si="14"/>
        <v>0</v>
      </c>
      <c r="V164" s="86" t="s">
        <v>130</v>
      </c>
      <c r="W164" s="139"/>
      <c r="X164" s="36"/>
      <c r="Y164" s="19">
        <f t="shared" si="15"/>
        <v>0</v>
      </c>
      <c r="AC164" s="1"/>
    </row>
    <row r="165" spans="1:31" x14ac:dyDescent="0.25">
      <c r="B165" s="86" t="s">
        <v>130</v>
      </c>
      <c r="C165" s="139"/>
      <c r="D165" s="36"/>
      <c r="E165" s="19">
        <f t="shared" si="17"/>
        <v>0</v>
      </c>
      <c r="G165" s="86" t="s">
        <v>130</v>
      </c>
      <c r="H165" s="139"/>
      <c r="I165" s="36"/>
      <c r="J165" s="19">
        <f t="shared" si="12"/>
        <v>0</v>
      </c>
      <c r="L165" s="86" t="s">
        <v>130</v>
      </c>
      <c r="M165" s="139"/>
      <c r="N165" s="36"/>
      <c r="O165" s="19">
        <f t="shared" si="13"/>
        <v>0</v>
      </c>
      <c r="Q165" s="86" t="s">
        <v>130</v>
      </c>
      <c r="R165" s="139"/>
      <c r="S165" s="36"/>
      <c r="T165" s="19">
        <f t="shared" si="14"/>
        <v>0</v>
      </c>
      <c r="V165" s="86" t="s">
        <v>130</v>
      </c>
      <c r="W165" s="139"/>
      <c r="X165" s="36"/>
      <c r="Y165" s="19">
        <f t="shared" si="15"/>
        <v>0</v>
      </c>
      <c r="AC165" s="1"/>
    </row>
    <row r="166" spans="1:31" x14ac:dyDescent="0.25">
      <c r="C166" s="30" t="s">
        <v>19</v>
      </c>
      <c r="D166" s="31">
        <f>SUM(D158:D165)</f>
        <v>6</v>
      </c>
      <c r="E166" s="23"/>
      <c r="F166" s="1"/>
      <c r="H166" s="30" t="s">
        <v>19</v>
      </c>
      <c r="I166" s="31">
        <f>SUM(I158:I165)</f>
        <v>12</v>
      </c>
      <c r="J166" s="23"/>
      <c r="L166" s="1"/>
      <c r="M166" s="30" t="s">
        <v>19</v>
      </c>
      <c r="N166" s="31">
        <f>SUM(N158:N165)</f>
        <v>8.5</v>
      </c>
      <c r="O166" s="23"/>
      <c r="R166" s="30" t="s">
        <v>19</v>
      </c>
      <c r="S166" s="31">
        <f>SUM(S158:S165)</f>
        <v>0</v>
      </c>
      <c r="W166" s="30" t="s">
        <v>19</v>
      </c>
      <c r="X166" s="31">
        <f>SUM(X158:X165)</f>
        <v>0</v>
      </c>
      <c r="AC166" s="1"/>
    </row>
    <row r="167" spans="1:31" x14ac:dyDescent="0.25">
      <c r="C167" s="32" t="s">
        <v>18</v>
      </c>
      <c r="D167" s="51" t="e">
        <f>COUNTIF(#REF!,C120)</f>
        <v>#REF!</v>
      </c>
      <c r="H167" s="32" t="s">
        <v>18</v>
      </c>
      <c r="I167" s="51" t="e">
        <f>COUNTIF(#REF!,H120)</f>
        <v>#REF!</v>
      </c>
      <c r="J167" s="8"/>
      <c r="K167" s="8"/>
      <c r="L167" s="1"/>
      <c r="M167" s="32" t="s">
        <v>18</v>
      </c>
      <c r="N167" s="51" t="e">
        <f>COUNTIF(#REF!,M120)</f>
        <v>#REF!</v>
      </c>
      <c r="O167" s="8"/>
      <c r="R167" s="32" t="s">
        <v>18</v>
      </c>
      <c r="S167" s="51" t="e">
        <f>COUNTIF(#REF!,R120)</f>
        <v>#REF!</v>
      </c>
      <c r="W167" s="32" t="s">
        <v>18</v>
      </c>
      <c r="X167" s="51" t="e">
        <f>COUNTIF(#REF!,W120)</f>
        <v>#REF!</v>
      </c>
      <c r="AC167" s="1"/>
    </row>
    <row r="168" spans="1:31" x14ac:dyDescent="0.25">
      <c r="C168" s="33" t="s">
        <v>22</v>
      </c>
      <c r="D168" s="54" t="s">
        <v>23</v>
      </c>
      <c r="E168" s="85" t="s">
        <v>131</v>
      </c>
      <c r="H168" s="33" t="s">
        <v>22</v>
      </c>
      <c r="I168" s="54" t="s">
        <v>23</v>
      </c>
      <c r="J168" s="85" t="s">
        <v>131</v>
      </c>
      <c r="K168" s="8"/>
      <c r="L168" s="1"/>
      <c r="M168" s="33" t="s">
        <v>22</v>
      </c>
      <c r="N168" s="54" t="s">
        <v>23</v>
      </c>
      <c r="O168" s="85" t="s">
        <v>131</v>
      </c>
      <c r="R168" s="33" t="s">
        <v>22</v>
      </c>
      <c r="S168" s="54" t="s">
        <v>24</v>
      </c>
      <c r="T168" s="85" t="s">
        <v>131</v>
      </c>
      <c r="W168" s="33" t="s">
        <v>22</v>
      </c>
      <c r="X168" s="54" t="s">
        <v>23</v>
      </c>
      <c r="Y168" s="85" t="s">
        <v>131</v>
      </c>
      <c r="AC168" s="1"/>
    </row>
    <row r="169" spans="1:31" x14ac:dyDescent="0.25">
      <c r="B169" s="5"/>
      <c r="D169" s="1"/>
      <c r="E169" s="1"/>
      <c r="F169" s="1"/>
      <c r="L169" s="1"/>
    </row>
    <row r="171" spans="1:31" s="10" customFormat="1" x14ac:dyDescent="0.25">
      <c r="D171" s="11"/>
      <c r="E171" s="12"/>
      <c r="F171" s="12"/>
      <c r="AC171" s="11"/>
    </row>
    <row r="172" spans="1:31" ht="15" customHeight="1" x14ac:dyDescent="0.25">
      <c r="A172" s="128" t="s">
        <v>115</v>
      </c>
      <c r="B172" s="128"/>
    </row>
    <row r="173" spans="1:31" ht="15" customHeight="1" x14ac:dyDescent="0.25">
      <c r="A173" s="128"/>
      <c r="B173" s="128"/>
      <c r="C173" s="8"/>
      <c r="D173" s="8"/>
      <c r="G173" s="5"/>
      <c r="J173" s="5"/>
      <c r="K173" s="5"/>
      <c r="O173" s="5"/>
      <c r="P173" s="5"/>
      <c r="Q173" s="5"/>
      <c r="T173" s="5"/>
      <c r="U173" s="5"/>
      <c r="V173" s="5"/>
      <c r="Z173" s="5"/>
      <c r="AA173" s="5"/>
      <c r="AB173" s="5"/>
      <c r="AC173" s="5"/>
      <c r="AD173" s="5"/>
      <c r="AE173" s="5"/>
    </row>
    <row r="174" spans="1:31" s="5" customFormat="1" x14ac:dyDescent="0.25">
      <c r="C174" s="1"/>
      <c r="D174" s="1"/>
      <c r="H174" s="1"/>
      <c r="I174" s="1"/>
      <c r="M174" s="1"/>
      <c r="N174" s="1"/>
      <c r="P174" s="1"/>
      <c r="Q174" s="1"/>
      <c r="R174" s="1"/>
      <c r="S174" s="1"/>
      <c r="T174" s="1"/>
      <c r="U174" s="1"/>
      <c r="V174" s="1"/>
      <c r="W174" s="1"/>
      <c r="X174" s="1"/>
      <c r="Y174" s="1"/>
      <c r="Z174" s="1"/>
      <c r="AC174" s="6"/>
    </row>
    <row r="175" spans="1:31" ht="15" customHeight="1" x14ac:dyDescent="0.25">
      <c r="C175" s="121" t="s">
        <v>136</v>
      </c>
      <c r="D175" s="121"/>
      <c r="E175" s="121"/>
      <c r="F175" s="1"/>
      <c r="H175" s="121" t="s">
        <v>177</v>
      </c>
      <c r="I175" s="121"/>
      <c r="J175" s="121"/>
      <c r="L175" s="1"/>
      <c r="M175" s="121" t="s">
        <v>154</v>
      </c>
      <c r="N175" s="121"/>
      <c r="O175" s="121"/>
      <c r="R175" s="121" t="s">
        <v>215</v>
      </c>
      <c r="S175" s="121"/>
      <c r="T175" s="121"/>
      <c r="W175" s="121" t="s">
        <v>216</v>
      </c>
      <c r="X175" s="121"/>
      <c r="Y175" s="121"/>
      <c r="AC175" s="1"/>
    </row>
    <row r="176" spans="1:31" ht="15" customHeight="1" x14ac:dyDescent="0.25">
      <c r="C176" s="121"/>
      <c r="D176" s="121"/>
      <c r="E176" s="121"/>
      <c r="F176" s="1"/>
      <c r="H176" s="121"/>
      <c r="I176" s="121"/>
      <c r="J176" s="121"/>
      <c r="L176" s="1"/>
      <c r="M176" s="121"/>
      <c r="N176" s="121"/>
      <c r="O176" s="121"/>
      <c r="R176" s="121"/>
      <c r="S176" s="121"/>
      <c r="T176" s="121"/>
      <c r="W176" s="121"/>
      <c r="X176" s="121"/>
      <c r="Y176" s="121"/>
      <c r="AC176" s="1"/>
    </row>
    <row r="177" spans="3:29" ht="18.75" x14ac:dyDescent="0.25">
      <c r="C177" s="13" t="s">
        <v>35</v>
      </c>
      <c r="D177" s="36" t="s">
        <v>28</v>
      </c>
      <c r="E177" s="85" t="s">
        <v>131</v>
      </c>
      <c r="F177" s="1"/>
      <c r="H177" s="13" t="s">
        <v>35</v>
      </c>
      <c r="I177" s="36" t="s">
        <v>28</v>
      </c>
      <c r="J177" s="85" t="s">
        <v>131</v>
      </c>
      <c r="L177" s="1"/>
      <c r="M177" s="13" t="s">
        <v>35</v>
      </c>
      <c r="N177" s="36" t="s">
        <v>28</v>
      </c>
      <c r="O177" s="85" t="s">
        <v>131</v>
      </c>
      <c r="R177" s="13" t="s">
        <v>35</v>
      </c>
      <c r="S177" s="36" t="s">
        <v>28</v>
      </c>
      <c r="T177" s="85" t="s">
        <v>131</v>
      </c>
      <c r="W177" s="13" t="s">
        <v>35</v>
      </c>
      <c r="X177" s="36" t="s">
        <v>28</v>
      </c>
      <c r="Y177" s="85" t="s">
        <v>131</v>
      </c>
      <c r="AC177" s="1"/>
    </row>
    <row r="178" spans="3:29" ht="15" customHeight="1" x14ac:dyDescent="0.25">
      <c r="C178" s="14" t="s">
        <v>0</v>
      </c>
      <c r="D178" s="36">
        <v>45</v>
      </c>
      <c r="E178" s="85" t="s">
        <v>131</v>
      </c>
      <c r="F178" s="1"/>
      <c r="H178" s="14" t="s">
        <v>0</v>
      </c>
      <c r="I178" s="36">
        <v>45</v>
      </c>
      <c r="J178" s="85" t="s">
        <v>131</v>
      </c>
      <c r="L178" s="1"/>
      <c r="M178" s="14" t="s">
        <v>0</v>
      </c>
      <c r="N178" s="36">
        <v>45</v>
      </c>
      <c r="O178" s="85" t="s">
        <v>131</v>
      </c>
      <c r="R178" s="14" t="s">
        <v>0</v>
      </c>
      <c r="S178" s="36">
        <v>45</v>
      </c>
      <c r="T178" s="85" t="s">
        <v>131</v>
      </c>
      <c r="W178" s="14" t="s">
        <v>0</v>
      </c>
      <c r="X178" s="36">
        <v>45</v>
      </c>
      <c r="AC178" s="1"/>
    </row>
    <row r="179" spans="3:29" ht="15" customHeight="1" x14ac:dyDescent="0.25">
      <c r="C179" s="14" t="s">
        <v>123</v>
      </c>
      <c r="D179" s="36" t="s">
        <v>122</v>
      </c>
      <c r="E179" s="85" t="s">
        <v>131</v>
      </c>
      <c r="F179" s="1"/>
      <c r="H179" s="14" t="s">
        <v>123</v>
      </c>
      <c r="I179" s="36" t="s">
        <v>20</v>
      </c>
      <c r="J179" s="85" t="s">
        <v>131</v>
      </c>
      <c r="L179" s="1"/>
      <c r="M179" s="14" t="s">
        <v>123</v>
      </c>
      <c r="N179" s="36" t="s">
        <v>122</v>
      </c>
      <c r="O179" s="85" t="s">
        <v>131</v>
      </c>
      <c r="R179" s="14" t="s">
        <v>123</v>
      </c>
      <c r="S179" s="36" t="s">
        <v>5</v>
      </c>
      <c r="T179" s="85" t="s">
        <v>131</v>
      </c>
      <c r="W179" s="14" t="s">
        <v>123</v>
      </c>
      <c r="X179" s="36" t="s">
        <v>5</v>
      </c>
      <c r="AC179" s="1"/>
    </row>
    <row r="180" spans="3:29" x14ac:dyDescent="0.25">
      <c r="C180" s="16" t="s">
        <v>12</v>
      </c>
      <c r="D180" s="17">
        <f>IF(D179="Dupla",2,IF(D179="Trio",3,IF(D179="Individual",1,"")))</f>
        <v>1</v>
      </c>
      <c r="F180" s="1"/>
      <c r="H180" s="16" t="s">
        <v>12</v>
      </c>
      <c r="I180" s="17">
        <f>IF(I179="Dupla",2,IF(I179="Trio",3,IF(I179="Individual",1,"")))</f>
        <v>3</v>
      </c>
      <c r="J180" s="8"/>
      <c r="L180" s="1"/>
      <c r="M180" s="16" t="s">
        <v>12</v>
      </c>
      <c r="N180" s="17">
        <f>IF(N179="Dupla",2,IF(N179="Trio",3,IF(N179="Individual",1,"")))</f>
        <v>1</v>
      </c>
      <c r="O180" s="8"/>
      <c r="R180" s="16" t="s">
        <v>12</v>
      </c>
      <c r="S180" s="17">
        <f>IF(S179="Dupla",2,IF(S179="Trio",3,IF(S179="Individual",1,"")))</f>
        <v>2</v>
      </c>
      <c r="W180" s="16" t="s">
        <v>12</v>
      </c>
      <c r="X180" s="17">
        <f>IF(X179="Dupla",2,IF(X179="Trio",3,IF(X179="Individual",1,"")))</f>
        <v>2</v>
      </c>
      <c r="AC180" s="1"/>
    </row>
    <row r="181" spans="3:29" x14ac:dyDescent="0.25">
      <c r="C181" s="14" t="s">
        <v>1</v>
      </c>
      <c r="D181" s="36" t="s">
        <v>111</v>
      </c>
      <c r="E181" s="85" t="s">
        <v>131</v>
      </c>
      <c r="F181" s="1"/>
      <c r="H181" s="14" t="s">
        <v>1</v>
      </c>
      <c r="I181" s="36" t="s">
        <v>41</v>
      </c>
      <c r="J181" s="85" t="s">
        <v>131</v>
      </c>
      <c r="L181" s="1"/>
      <c r="M181" s="14" t="s">
        <v>1</v>
      </c>
      <c r="N181" s="36" t="s">
        <v>110</v>
      </c>
      <c r="O181" s="85" t="s">
        <v>131</v>
      </c>
      <c r="R181" s="14" t="s">
        <v>1</v>
      </c>
      <c r="S181" s="36" t="s">
        <v>41</v>
      </c>
      <c r="T181" s="85" t="s">
        <v>131</v>
      </c>
      <c r="W181" s="14" t="s">
        <v>1</v>
      </c>
      <c r="X181" s="36" t="s">
        <v>41</v>
      </c>
      <c r="AC181" s="1"/>
    </row>
    <row r="182" spans="3:29" x14ac:dyDescent="0.25">
      <c r="C182" s="16" t="s">
        <v>12</v>
      </c>
      <c r="D182" s="18">
        <f>IF(D181=CRITÉRIOS!$B$14,CRITÉRIOS!$C$14,IF(D181=CRITÉRIOS!$B$15,CRITÉRIOS!$C$15,IF(D181=CRITÉRIOS!$B$16,CRITÉRIOS!$C$16,IF(D181=CRITÉRIOS!$B$17,CRITÉRIOS!$C$17,IF(D181=CRITÉRIOS!$B$18,CRITÉRIOS!$C$18,IF(D181=CRITÉRIOS!$B$19,CRITÉRIOS!$C$19,IF(D181=CRITÉRIOS!$B$20,CRITÉRIOS!$C$20,IF(D181=CRITÉRIOS!$B$21,CRITÉRIOS!$C$21,IF(D181=CRITÉRIOS!$B$12,CRITÉRIOS!$C$12,IF(D181=CRITÉRIOS!$B$13,CRITÉRIOS!$C$13,IF(D181=CRITÉRIOS!$B$22,CRITÉRIOS!$C$22,"")))))))))))</f>
        <v>29</v>
      </c>
      <c r="F182" s="1"/>
      <c r="H182" s="16" t="s">
        <v>12</v>
      </c>
      <c r="I182" s="18">
        <f>IF(I181=CRITÉRIOS!$B$14,CRITÉRIOS!$C$14,IF(I181=CRITÉRIOS!$B$15,CRITÉRIOS!$C$15,IF(I181=CRITÉRIOS!$B$16,CRITÉRIOS!$C$16,IF(I181=CRITÉRIOS!$B$17,CRITÉRIOS!$C$17,IF(I181=CRITÉRIOS!$B$18,CRITÉRIOS!$C$18,IF(I181=CRITÉRIOS!$B$19,CRITÉRIOS!$C$19,IF(I181=CRITÉRIOS!$B$20,CRITÉRIOS!$C$20,IF(I181=CRITÉRIOS!$B$21,CRITÉRIOS!$C$21,IF(I181=CRITÉRIOS!$B$12,CRITÉRIOS!$C$12,IF(I181=CRITÉRIOS!$B$13,CRITÉRIOS!$C$13,IF(I181=CRITÉRIOS!$B$22,CRITÉRIOS!$C$22,"")))))))))))</f>
        <v>10</v>
      </c>
      <c r="L182" s="1"/>
      <c r="M182" s="16" t="s">
        <v>12</v>
      </c>
      <c r="N182" s="18">
        <f>IF(N181=CRITÉRIOS!$B$14,CRITÉRIOS!$C$14,IF(N181=CRITÉRIOS!$B$15,CRITÉRIOS!$C$15,IF(N181=CRITÉRIOS!$B$16,CRITÉRIOS!$C$16,IF(N181=CRITÉRIOS!$B$17,CRITÉRIOS!$C$17,IF(N181=CRITÉRIOS!$B$18,CRITÉRIOS!$C$18,IF(N181=CRITÉRIOS!$B$19,CRITÉRIOS!$C$19,IF(N181=CRITÉRIOS!$B$20,CRITÉRIOS!$C$20,IF(N181=CRITÉRIOS!$B$21,CRITÉRIOS!$C$21,IF(N181=CRITÉRIOS!$B$12,CRITÉRIOS!$C$12,IF(N181=CRITÉRIOS!$B$13,CRITÉRIOS!$C$13,IF(N181=CRITÉRIOS!$B$22,CRITÉRIOS!$C$22,"")))))))))))</f>
        <v>30</v>
      </c>
      <c r="R182" s="16" t="s">
        <v>12</v>
      </c>
      <c r="S182" s="18">
        <f>IF(S181=CRITÉRIOS!$B$14,CRITÉRIOS!$C$14,IF(S181=CRITÉRIOS!$B$15,CRITÉRIOS!$C$15,IF(S181=CRITÉRIOS!$B$16,CRITÉRIOS!$C$16,IF(S181=CRITÉRIOS!$B$17,CRITÉRIOS!$C$17,IF(S181=CRITÉRIOS!$B$18,CRITÉRIOS!$C$18,IF(S181=CRITÉRIOS!$B$19,CRITÉRIOS!$C$19,IF(S181=CRITÉRIOS!$B$20,CRITÉRIOS!$C$20,IF(S181=CRITÉRIOS!$B$21,CRITÉRIOS!$C$21,IF(S181=CRITÉRIOS!$B$12,CRITÉRIOS!$C$12,IF(S181=CRITÉRIOS!$B$13,CRITÉRIOS!$C$13,IF(S181=CRITÉRIOS!$B$22,CRITÉRIOS!$C$22,"")))))))))))</f>
        <v>10</v>
      </c>
      <c r="W182" s="16" t="s">
        <v>12</v>
      </c>
      <c r="X182" s="18">
        <f>IF(X181=CRITÉRIOS!$B$14,CRITÉRIOS!$C$14,IF(X181=CRITÉRIOS!$B$15,CRITÉRIOS!$C$15,IF(X181=CRITÉRIOS!$B$16,CRITÉRIOS!$C$16,IF(X181=CRITÉRIOS!$B$17,CRITÉRIOS!$C$17,IF(X181=CRITÉRIOS!$B$18,CRITÉRIOS!$C$18,IF(X181=CRITÉRIOS!$B$19,CRITÉRIOS!$C$19,IF(X181=CRITÉRIOS!$B$20,CRITÉRIOS!$C$20,IF(X181=CRITÉRIOS!$B$21,CRITÉRIOS!$C$21,IF(X181=CRITÉRIOS!$B$12,CRITÉRIOS!$C$12,IF(X181=CRITÉRIOS!$B$13,CRITÉRIOS!$C$13,IF(X181=CRITÉRIOS!$B$22,CRITÉRIOS!$C$22,"")))))))))))</f>
        <v>10</v>
      </c>
      <c r="AC182" s="1"/>
    </row>
    <row r="183" spans="3:29" x14ac:dyDescent="0.25">
      <c r="C183" s="14" t="s">
        <v>10</v>
      </c>
      <c r="D183" s="19">
        <f>IFERROR(D178/D180,0)</f>
        <v>45</v>
      </c>
      <c r="F183" s="1"/>
      <c r="H183" s="14" t="s">
        <v>10</v>
      </c>
      <c r="I183" s="19">
        <f>IFERROR(I178/I180,0)</f>
        <v>15</v>
      </c>
      <c r="L183" s="1"/>
      <c r="M183" s="14" t="s">
        <v>10</v>
      </c>
      <c r="N183" s="19">
        <f>IFERROR(N178/N180,0)</f>
        <v>45</v>
      </c>
      <c r="R183" s="14" t="s">
        <v>10</v>
      </c>
      <c r="S183" s="19">
        <f>IFERROR(S178/S180,0)</f>
        <v>22.5</v>
      </c>
      <c r="W183" s="14" t="s">
        <v>10</v>
      </c>
      <c r="X183" s="19">
        <f>IFERROR(X178/X180,0)</f>
        <v>22.5</v>
      </c>
      <c r="AC183" s="1"/>
    </row>
    <row r="184" spans="3:29" x14ac:dyDescent="0.25">
      <c r="C184" s="14" t="s">
        <v>4</v>
      </c>
      <c r="D184" s="19">
        <f>IFERROR(D183/D182,0)</f>
        <v>1.5517241379310345</v>
      </c>
      <c r="F184" s="1"/>
      <c r="H184" s="14" t="s">
        <v>4</v>
      </c>
      <c r="I184" s="19">
        <f>IFERROR(I183/I182,0)</f>
        <v>1.5</v>
      </c>
      <c r="L184" s="1"/>
      <c r="M184" s="14" t="s">
        <v>4</v>
      </c>
      <c r="N184" s="19">
        <f>IFERROR(N183/N182,0)</f>
        <v>1.5</v>
      </c>
      <c r="R184" s="14" t="s">
        <v>4</v>
      </c>
      <c r="S184" s="19">
        <f>IFERROR(S183/S182,0)</f>
        <v>2.25</v>
      </c>
      <c r="W184" s="14" t="s">
        <v>4</v>
      </c>
      <c r="X184" s="19">
        <f>IFERROR(X183/X182,0)</f>
        <v>2.25</v>
      </c>
      <c r="AC184" s="1"/>
    </row>
    <row r="185" spans="3:29" x14ac:dyDescent="0.25">
      <c r="C185" s="14" t="s">
        <v>13</v>
      </c>
      <c r="D185" s="19">
        <f>ROUNDUP(D184, 0)</f>
        <v>2</v>
      </c>
      <c r="F185" s="1"/>
      <c r="H185" s="14" t="s">
        <v>13</v>
      </c>
      <c r="I185" s="19">
        <f>ROUNDUP(I184, 0)</f>
        <v>2</v>
      </c>
      <c r="L185" s="1"/>
      <c r="M185" s="14" t="s">
        <v>13</v>
      </c>
      <c r="N185" s="19">
        <f>ROUNDUP(N184, 0)</f>
        <v>2</v>
      </c>
      <c r="R185" s="14" t="s">
        <v>13</v>
      </c>
      <c r="S185" s="19">
        <f>ROUND(S184, 0)</f>
        <v>2</v>
      </c>
      <c r="W185" s="14" t="s">
        <v>13</v>
      </c>
      <c r="X185" s="19">
        <f>ROUNDUP(X184, 0)</f>
        <v>3</v>
      </c>
      <c r="AC185" s="1"/>
    </row>
    <row r="186" spans="3:29" x14ac:dyDescent="0.25">
      <c r="C186" s="14" t="s">
        <v>11</v>
      </c>
      <c r="D186" s="19">
        <f>IFERROR(D183/D185,0)</f>
        <v>22.5</v>
      </c>
      <c r="F186" s="1"/>
      <c r="H186" s="14" t="s">
        <v>11</v>
      </c>
      <c r="I186" s="19">
        <f>IFERROR(I183/I185,0)</f>
        <v>7.5</v>
      </c>
      <c r="L186" s="1"/>
      <c r="M186" s="14" t="s">
        <v>11</v>
      </c>
      <c r="N186" s="19">
        <f>IFERROR(N183/N185,0)</f>
        <v>22.5</v>
      </c>
      <c r="R186" s="14" t="s">
        <v>11</v>
      </c>
      <c r="S186" s="19">
        <f>IFERROR(S183/S185,0)</f>
        <v>11.25</v>
      </c>
      <c r="W186" s="14" t="s">
        <v>11</v>
      </c>
      <c r="X186" s="19">
        <f>IFERROR(X183/X185,0)</f>
        <v>7.5</v>
      </c>
      <c r="AC186" s="1"/>
    </row>
    <row r="187" spans="3:29" x14ac:dyDescent="0.25">
      <c r="C187" s="14" t="s">
        <v>14</v>
      </c>
      <c r="D187" s="19">
        <f>ROUND(D186, 0)</f>
        <v>23</v>
      </c>
      <c r="F187" s="1"/>
      <c r="H187" s="14" t="s">
        <v>14</v>
      </c>
      <c r="I187" s="19">
        <f>ROUND(I186, 0)</f>
        <v>8</v>
      </c>
      <c r="L187" s="1"/>
      <c r="M187" s="14" t="s">
        <v>14</v>
      </c>
      <c r="N187" s="19">
        <f>ROUND(N186, 0)</f>
        <v>23</v>
      </c>
      <c r="R187" s="14" t="s">
        <v>14</v>
      </c>
      <c r="S187" s="19">
        <f>ROUND(S186, 0)</f>
        <v>11</v>
      </c>
      <c r="W187" s="14" t="s">
        <v>14</v>
      </c>
      <c r="X187" s="19">
        <f>ROUND(X186, 0)</f>
        <v>8</v>
      </c>
      <c r="AC187" s="1"/>
    </row>
    <row r="188" spans="3:29" x14ac:dyDescent="0.25">
      <c r="C188" s="14" t="s">
        <v>9</v>
      </c>
      <c r="D188" s="20">
        <f>IFERROR(D187/D182,0)</f>
        <v>0.7931034482758621</v>
      </c>
      <c r="F188" s="1"/>
      <c r="H188" s="14" t="s">
        <v>9</v>
      </c>
      <c r="I188" s="20">
        <f>IFERROR(I187/I182,0)</f>
        <v>0.8</v>
      </c>
      <c r="L188" s="1"/>
      <c r="M188" s="14" t="s">
        <v>9</v>
      </c>
      <c r="N188" s="20">
        <f>IFERROR(N187/N182,0)</f>
        <v>0.76666666666666672</v>
      </c>
      <c r="R188" s="14" t="s">
        <v>9</v>
      </c>
      <c r="S188" s="20">
        <f>IFERROR(S187/S182,0)</f>
        <v>1.1000000000000001</v>
      </c>
      <c r="W188" s="14" t="s">
        <v>9</v>
      </c>
      <c r="X188" s="20">
        <f>IFERROR(X187/X182,0)</f>
        <v>0.8</v>
      </c>
      <c r="AC188" s="1"/>
    </row>
    <row r="189" spans="3:29" x14ac:dyDescent="0.25">
      <c r="D189" s="1"/>
      <c r="F189" s="1"/>
      <c r="J189" s="8"/>
      <c r="L189" s="1"/>
      <c r="AC189" s="1"/>
    </row>
    <row r="190" spans="3:29" x14ac:dyDescent="0.25">
      <c r="C190" s="14" t="s">
        <v>192</v>
      </c>
      <c r="D190" s="36">
        <v>2</v>
      </c>
      <c r="F190" s="1"/>
      <c r="H190" s="14" t="s">
        <v>192</v>
      </c>
      <c r="I190" s="36">
        <v>2</v>
      </c>
      <c r="J190" s="8"/>
      <c r="L190" s="1"/>
      <c r="M190" s="14" t="s">
        <v>192</v>
      </c>
      <c r="N190" s="36">
        <v>4</v>
      </c>
      <c r="R190" s="14" t="s">
        <v>192</v>
      </c>
      <c r="S190" s="36">
        <v>1</v>
      </c>
      <c r="W190" s="14" t="s">
        <v>192</v>
      </c>
      <c r="X190" s="36">
        <v>2</v>
      </c>
      <c r="AC190" s="1"/>
    </row>
    <row r="191" spans="3:29" x14ac:dyDescent="0.25">
      <c r="C191" s="14" t="s">
        <v>198</v>
      </c>
      <c r="D191" s="36" t="s">
        <v>168</v>
      </c>
      <c r="F191" s="1"/>
      <c r="H191" s="14" t="s">
        <v>198</v>
      </c>
      <c r="I191" s="36" t="s">
        <v>166</v>
      </c>
      <c r="J191" s="8"/>
      <c r="L191" s="1"/>
      <c r="M191" s="14" t="s">
        <v>198</v>
      </c>
      <c r="N191" s="36" t="s">
        <v>174</v>
      </c>
      <c r="R191" s="14" t="s">
        <v>198</v>
      </c>
      <c r="S191" s="36"/>
      <c r="W191" s="14" t="s">
        <v>198</v>
      </c>
      <c r="X191" s="36" t="s">
        <v>170</v>
      </c>
      <c r="AC191" s="1"/>
    </row>
    <row r="192" spans="3:29" x14ac:dyDescent="0.25">
      <c r="C192" s="16" t="s">
        <v>12</v>
      </c>
      <c r="D192" s="18">
        <f>IF(D191=ENTRIES!$G$1,'CH DOCENTE'!$H$5,IF(D191=ENTRIES!$G$2,'CH DOCENTE'!$G$5,IF(D191=ENTRIES!$G$3,'CH DOCENTE'!$G$14,IF(D191=ENTRIES!$G$4,'CH DOCENTE'!$G$24,IF(D191=ENTRIES!$G$6,'CH DOCENTE'!$G$34,IF(D191=ENTRIES!$G$7,'CH DOCENTE'!$G$52,IF(D191=ENTRIES!$G$8,'CH DOCENTE'!$G$63,IF(D191=ENTRIES!$G$9,'CH DOCENTE'!$G$72,IF(D191=ENTRIES!$G$10,'CH DOCENTE'!$G$91,IF(D191=ENTRIES!$G$11,'CH DOCENTE'!$G$101,IF(D191=ENTRIES!$G$12,'CH DOCENTE'!$G$113,IF(D191=ENTRIES!$G$13,'CH DOCENTE'!$G$125))))))))))))</f>
        <v>3</v>
      </c>
      <c r="F192" s="1"/>
      <c r="H192" s="16" t="s">
        <v>12</v>
      </c>
      <c r="I192" s="18">
        <f>IF(I191=ENTRIES!$G$1,'CH DOCENTE'!$H$5,IF(I191=ENTRIES!$G$2,'CH DOCENTE'!$G$5,IF(I191=ENTRIES!$G$3,'CH DOCENTE'!$G$14,IF(I191=ENTRIES!$G$4,'CH DOCENTE'!$G$24,IF(I191=ENTRIES!$G$6,'CH DOCENTE'!$G$34,IF(I191=ENTRIES!$G$7,'CH DOCENTE'!$G$52,IF(I191=ENTRIES!$G$8,'CH DOCENTE'!$G$63,IF(I191=ENTRIES!$G$9,'CH DOCENTE'!$G$72,IF(I191=ENTRIES!$G$10,'CH DOCENTE'!$G$91,IF(I191=ENTRIES!$G$11,'CH DOCENTE'!$G$101,IF(I191=ENTRIES!$G$12,'CH DOCENTE'!$G$113,IF(I191=ENTRIES!$G$13,'CH DOCENTE'!$G$125))))))))))))</f>
        <v>8</v>
      </c>
      <c r="J192" s="8"/>
      <c r="L192" s="1"/>
      <c r="M192" s="16" t="s">
        <v>12</v>
      </c>
      <c r="N192" s="18">
        <f>IF(N191=ENTRIES!$G$1,'CH DOCENTE'!$H$5,IF(N191=ENTRIES!$G$2,'CH DOCENTE'!$G$5,IF(N191=ENTRIES!$G$3,'CH DOCENTE'!$G$14,IF(N191=ENTRIES!$G$4,'CH DOCENTE'!$G$24,IF(N191=ENTRIES!$G$6,'CH DOCENTE'!$G$34,IF(N191=ENTRIES!$G$7,'CH DOCENTE'!$G$52,IF(N191=ENTRIES!$G$8,'CH DOCENTE'!$G$63,IF(N191=ENTRIES!$G$9,'CH DOCENTE'!$G$72,IF(N191=ENTRIES!$G$10,'CH DOCENTE'!$G$91,IF(N191=ENTRIES!$G$11,'CH DOCENTE'!$G$101,IF(N191=ENTRIES!$G$12,'CH DOCENTE'!$G$113,IF(N191=ENTRIES!$G$13,'CH DOCENTE'!$G$125))))))))))))</f>
        <v>8</v>
      </c>
      <c r="R192" s="16" t="s">
        <v>12</v>
      </c>
      <c r="S192" s="18">
        <f>IF(S191=ENTRIES!$G$1,'CH DOCENTE'!$H$5,IF(S191=ENTRIES!$G$2,'CH DOCENTE'!$G$5,IF(S191=ENTRIES!$G$3,'CH DOCENTE'!$G$14,IF(S191=ENTRIES!$G$4,'CH DOCENTE'!$G$24,IF(S191=ENTRIES!$G$6,'CH DOCENTE'!$G$34,IF(S191=ENTRIES!$G$7,'CH DOCENTE'!$G$52,IF(S191=ENTRIES!$G$8,'CH DOCENTE'!$G$63,IF(S191=ENTRIES!$G$9,'CH DOCENTE'!$G$72,IF(S191=ENTRIES!$G$10,'CH DOCENTE'!$G$91,IF(S191=ENTRIES!$G$11,'CH DOCENTE'!$G$101,IF(S191=ENTRIES!$G$12,'CH DOCENTE'!$G$113,IF(S191=ENTRIES!$G$13,'CH DOCENTE'!$G$125))))))))))))</f>
        <v>0</v>
      </c>
      <c r="W192" s="16" t="s">
        <v>12</v>
      </c>
      <c r="X192" s="18">
        <f>IF(X191=ENTRIES!$G$1,'CH DOCENTE'!$H$5,IF(X191=ENTRIES!$G$2,'CH DOCENTE'!$G$5,IF(X191=ENTRIES!$G$3,'CH DOCENTE'!$G$14,IF(X191=ENTRIES!$G$4,'CH DOCENTE'!$G$24,IF(X191=ENTRIES!$G$6,'CH DOCENTE'!$G$34,IF(X191=ENTRIES!$G$7,'CH DOCENTE'!$G$52,IF(X191=ENTRIES!$G$8,'CH DOCENTE'!$G$63,IF(X191=ENTRIES!$G$9,'CH DOCENTE'!$G$72,IF(X191=ENTRIES!$G$10,'CH DOCENTE'!$G$91,IF(X191=ENTRIES!$G$11,'CH DOCENTE'!$G$101,IF(X191=ENTRIES!$G$12,'CH DOCENTE'!$G$113,IF(X191=ENTRIES!$G$13,'CH DOCENTE'!$G$125))))))))))))</f>
        <v>5</v>
      </c>
      <c r="AC192" s="1"/>
    </row>
    <row r="193" spans="3:30" x14ac:dyDescent="0.25">
      <c r="C193" s="14" t="s">
        <v>199</v>
      </c>
      <c r="D193" s="36"/>
      <c r="F193" s="1"/>
      <c r="H193" s="14" t="s">
        <v>199</v>
      </c>
      <c r="I193" s="36"/>
      <c r="J193" s="8"/>
      <c r="L193" s="1"/>
      <c r="M193" s="14" t="s">
        <v>199</v>
      </c>
      <c r="N193" s="36"/>
      <c r="R193" s="14" t="s">
        <v>199</v>
      </c>
      <c r="S193" s="36"/>
      <c r="W193" s="14" t="s">
        <v>199</v>
      </c>
      <c r="X193" s="36"/>
      <c r="AC193" s="1"/>
    </row>
    <row r="194" spans="3:30" x14ac:dyDescent="0.25">
      <c r="C194" s="16" t="s">
        <v>12</v>
      </c>
      <c r="D194" s="18">
        <f>IF(D193=ENTRIES!$G$1,'CH DOCENTE'!$H$5,IF(D193=ENTRIES!$G$2,'CH DOCENTE'!$G$5,IF(D193=ENTRIES!$G$3,'CH DOCENTE'!$G$14,IF(D193=ENTRIES!$G$4,'CH DOCENTE'!$G$24,IF(D193=ENTRIES!$G$6,'CH DOCENTE'!$G$34,IF(D193=ENTRIES!$G$7,'CH DOCENTE'!$G$52,IF(D193=ENTRIES!$G$8,'CH DOCENTE'!$G$63,IF(D193=ENTRIES!$G$9,'CH DOCENTE'!$G$72,IF(D193=ENTRIES!$G$10,'CH DOCENTE'!$G$91,IF(D193=ENTRIES!$G$11,'CH DOCENTE'!$G$101,IF(D193=ENTRIES!$G$12,'CH DOCENTE'!$G$113,IF(D193=ENTRIES!$G$13,'CH DOCENTE'!$G$125))))))))))))</f>
        <v>0</v>
      </c>
      <c r="F194" s="1"/>
      <c r="H194" s="16" t="s">
        <v>12</v>
      </c>
      <c r="I194" s="18">
        <f>IF(I193=ENTRIES!$G$1,'CH DOCENTE'!$H$5,IF(I193=ENTRIES!$G$2,'CH DOCENTE'!$G$5,IF(I193=ENTRIES!$G$3,'CH DOCENTE'!$G$14,IF(I193=ENTRIES!$G$4,'CH DOCENTE'!$G$24,IF(I193=ENTRIES!$G$6,'CH DOCENTE'!$G$34,IF(I193=ENTRIES!$G$7,'CH DOCENTE'!$G$52,IF(I193=ENTRIES!$G$8,'CH DOCENTE'!$G$63,IF(I193=ENTRIES!$G$9,'CH DOCENTE'!$G$72,IF(I193=ENTRIES!$G$10,'CH DOCENTE'!$G$91,IF(I193=ENTRIES!$G$11,'CH DOCENTE'!$G$101,IF(I193=ENTRIES!$G$12,'CH DOCENTE'!$G$113,IF(I193=ENTRIES!$G$13,'CH DOCENTE'!$G$125))))))))))))</f>
        <v>0</v>
      </c>
      <c r="J194" s="8"/>
      <c r="L194" s="1"/>
      <c r="M194" s="16" t="s">
        <v>12</v>
      </c>
      <c r="N194" s="18">
        <f>IF(N193=ENTRIES!$G$1,'CH DOCENTE'!$H$5,IF(N193=ENTRIES!$G$2,'CH DOCENTE'!$G$5,IF(N193=ENTRIES!$G$3,'CH DOCENTE'!$G$14,IF(N193=ENTRIES!$G$4,'CH DOCENTE'!$G$24,IF(N193=ENTRIES!$G$6,'CH DOCENTE'!$G$34,IF(N193=ENTRIES!$G$7,'CH DOCENTE'!$G$52,IF(N193=ENTRIES!$G$8,'CH DOCENTE'!$G$63,IF(N193=ENTRIES!$G$9,'CH DOCENTE'!$G$72,IF(N193=ENTRIES!$G$10,'CH DOCENTE'!$G$91,IF(N193=ENTRIES!$G$11,'CH DOCENTE'!$G$101,IF(N193=ENTRIES!$G$12,'CH DOCENTE'!$G$113,IF(N193=ENTRIES!$G$13,'CH DOCENTE'!$G$125))))))))))))</f>
        <v>0</v>
      </c>
      <c r="R194" s="16" t="s">
        <v>12</v>
      </c>
      <c r="S194" s="18">
        <f>IF(S193=ENTRIES!$G$1,'CH DOCENTE'!$H$5,IF(S193=ENTRIES!$G$2,'CH DOCENTE'!$G$5,IF(S193=ENTRIES!$G$3,'CH DOCENTE'!$G$14,IF(S193=ENTRIES!$G$4,'CH DOCENTE'!$G$24,IF(S193=ENTRIES!$G$6,'CH DOCENTE'!$G$34,IF(S193=ENTRIES!$G$7,'CH DOCENTE'!$G$52,IF(S193=ENTRIES!$G$8,'CH DOCENTE'!$G$63,IF(S193=ENTRIES!$G$9,'CH DOCENTE'!$G$72,IF(S193=ENTRIES!$G$10,'CH DOCENTE'!$G$91,IF(S193=ENTRIES!$G$11,'CH DOCENTE'!$G$101,IF(S193=ENTRIES!$G$12,'CH DOCENTE'!$G$113,IF(S193=ENTRIES!$G$13,'CH DOCENTE'!$G$125))))))))))))</f>
        <v>0</v>
      </c>
      <c r="W194" s="16" t="s">
        <v>12</v>
      </c>
      <c r="X194" s="18">
        <f>IF(X193=ENTRIES!$G$1,'CH DOCENTE'!$H$5,IF(X193=ENTRIES!$G$2,'CH DOCENTE'!$G$5,IF(X193=ENTRIES!$G$3,'CH DOCENTE'!$G$14,IF(X193=ENTRIES!$G$4,'CH DOCENTE'!$G$24,IF(X193=ENTRIES!$G$6,'CH DOCENTE'!$G$34,IF(X193=ENTRIES!$G$7,'CH DOCENTE'!$G$52,IF(X193=ENTRIES!$G$8,'CH DOCENTE'!$G$63,IF(X193=ENTRIES!$G$9,'CH DOCENTE'!$G$72,IF(X193=ENTRIES!$G$10,'CH DOCENTE'!$G$91,IF(X193=ENTRIES!$G$11,'CH DOCENTE'!$G$101,IF(X193=ENTRIES!$G$12,'CH DOCENTE'!$G$113,IF(X193=ENTRIES!$G$13,'CH DOCENTE'!$G$125))))))))))))</f>
        <v>0</v>
      </c>
      <c r="AC194" s="1"/>
    </row>
    <row r="195" spans="3:30" x14ac:dyDescent="0.25">
      <c r="C195" s="14" t="s">
        <v>200</v>
      </c>
      <c r="D195" s="36"/>
      <c r="F195" s="1"/>
      <c r="H195" s="14" t="s">
        <v>200</v>
      </c>
      <c r="I195" s="36"/>
      <c r="J195" s="8"/>
      <c r="L195" s="1"/>
      <c r="M195" s="14" t="s">
        <v>200</v>
      </c>
      <c r="N195" s="36"/>
      <c r="R195" s="14" t="s">
        <v>200</v>
      </c>
      <c r="S195" s="36"/>
      <c r="W195" s="14" t="s">
        <v>200</v>
      </c>
      <c r="X195" s="36"/>
      <c r="AC195" s="1"/>
    </row>
    <row r="196" spans="3:30" x14ac:dyDescent="0.25">
      <c r="C196" s="16" t="s">
        <v>12</v>
      </c>
      <c r="D196" s="18">
        <f>IF(D195=ENTRIES!$G$1,'CH DOCENTE'!$H$5,IF(D195=ENTRIES!$G$2,'CH DOCENTE'!$G$5,IF(D195=ENTRIES!$G$3,'CH DOCENTE'!$G$14,IF(D195=ENTRIES!$G$4,'CH DOCENTE'!$G$24,IF(D195=ENTRIES!$G$6,'CH DOCENTE'!$G$34,IF(D195=ENTRIES!$G$7,'CH DOCENTE'!$G$52,IF(D195=ENTRIES!$G$8,'CH DOCENTE'!$G$63,IF(D195=ENTRIES!$G$9,'CH DOCENTE'!$G$72,IF(D195=ENTRIES!$G$10,'CH DOCENTE'!$G$91,IF(D195=ENTRIES!$G$11,'CH DOCENTE'!$G$101,IF(D195=ENTRIES!$G$12,'CH DOCENTE'!$G$113,IF(D195=ENTRIES!$G$13,'CH DOCENTE'!$G$125))))))))))))</f>
        <v>0</v>
      </c>
      <c r="F196" s="1"/>
      <c r="H196" s="16" t="s">
        <v>12</v>
      </c>
      <c r="I196" s="18">
        <f>IF(I195=ENTRIES!$G$1,'CH DOCENTE'!$H$5,IF(I195=ENTRIES!$G$2,'CH DOCENTE'!$G$5,IF(I195=ENTRIES!$G$3,'CH DOCENTE'!$G$14,IF(I195=ENTRIES!$G$4,'CH DOCENTE'!$G$24,IF(I195=ENTRIES!$G$6,'CH DOCENTE'!$G$34,IF(I195=ENTRIES!$G$7,'CH DOCENTE'!$G$52,IF(I195=ENTRIES!$G$8,'CH DOCENTE'!$G$63,IF(I195=ENTRIES!$G$9,'CH DOCENTE'!$G$72,IF(I195=ENTRIES!$G$10,'CH DOCENTE'!$G$91,IF(I195=ENTRIES!$G$11,'CH DOCENTE'!$G$101,IF(I195=ENTRIES!$G$12,'CH DOCENTE'!$G$113,IF(I195=ENTRIES!$G$13,'CH DOCENTE'!$G$125))))))))))))</f>
        <v>0</v>
      </c>
      <c r="J196" s="8"/>
      <c r="L196" s="1"/>
      <c r="M196" s="16" t="s">
        <v>12</v>
      </c>
      <c r="N196" s="18">
        <f>IF(N195=ENTRIES!$G$1,'CH DOCENTE'!$H$5,IF(N195=ENTRIES!$G$2,'CH DOCENTE'!$G$5,IF(N195=ENTRIES!$G$3,'CH DOCENTE'!$G$14,IF(N195=ENTRIES!$G$4,'CH DOCENTE'!$G$24,IF(N195=ENTRIES!$G$6,'CH DOCENTE'!$G$34,IF(N195=ENTRIES!$G$7,'CH DOCENTE'!$G$52,IF(N195=ENTRIES!$G$8,'CH DOCENTE'!$G$63,IF(N195=ENTRIES!$G$9,'CH DOCENTE'!$G$72,IF(N195=ENTRIES!$G$10,'CH DOCENTE'!$G$91,IF(N195=ENTRIES!$G$11,'CH DOCENTE'!$G$101,IF(N195=ENTRIES!$G$12,'CH DOCENTE'!$G$113,IF(N195=ENTRIES!$G$13,'CH DOCENTE'!$G$125))))))))))))</f>
        <v>0</v>
      </c>
      <c r="R196" s="16" t="s">
        <v>12</v>
      </c>
      <c r="S196" s="18">
        <f>IF(S195=ENTRIES!$G$1,'CH DOCENTE'!$H$5,IF(S195=ENTRIES!$G$2,'CH DOCENTE'!$G$5,IF(S195=ENTRIES!$G$3,'CH DOCENTE'!$G$14,IF(S195=ENTRIES!$G$4,'CH DOCENTE'!$G$24,IF(S195=ENTRIES!$G$6,'CH DOCENTE'!$G$34,IF(S195=ENTRIES!$G$7,'CH DOCENTE'!$G$52,IF(S195=ENTRIES!$G$8,'CH DOCENTE'!$G$63,IF(S195=ENTRIES!$G$9,'CH DOCENTE'!$G$72,IF(S195=ENTRIES!$G$10,'CH DOCENTE'!$G$91,IF(S195=ENTRIES!$G$11,'CH DOCENTE'!$G$101,IF(S195=ENTRIES!$G$12,'CH DOCENTE'!$G$113,IF(S195=ENTRIES!$G$13,'CH DOCENTE'!$G$125))))))))))))</f>
        <v>0</v>
      </c>
      <c r="W196" s="16" t="s">
        <v>12</v>
      </c>
      <c r="X196" s="18">
        <f>IF(X195=ENTRIES!$G$1,'CH DOCENTE'!$H$5,IF(X195=ENTRIES!$G$2,'CH DOCENTE'!$G$5,IF(X195=ENTRIES!$G$3,'CH DOCENTE'!$G$14,IF(X195=ENTRIES!$G$4,'CH DOCENTE'!$G$24,IF(X195=ENTRIES!$G$6,'CH DOCENTE'!$G$34,IF(X195=ENTRIES!$G$7,'CH DOCENTE'!$G$52,IF(X195=ENTRIES!$G$8,'CH DOCENTE'!$G$63,IF(X195=ENTRIES!$G$9,'CH DOCENTE'!$G$72,IF(X195=ENTRIES!$G$10,'CH DOCENTE'!$G$91,IF(X195=ENTRIES!$G$11,'CH DOCENTE'!$G$101,IF(X195=ENTRIES!$G$12,'CH DOCENTE'!$G$113,IF(X195=ENTRIES!$G$13,'CH DOCENTE'!$G$125))))))))))))</f>
        <v>0</v>
      </c>
      <c r="AC196" s="1"/>
    </row>
    <row r="197" spans="3:30" x14ac:dyDescent="0.25">
      <c r="C197" s="16" t="s">
        <v>201</v>
      </c>
      <c r="D197" s="18">
        <f>D196+D194+D192</f>
        <v>3</v>
      </c>
      <c r="F197" s="1"/>
      <c r="H197" s="16" t="s">
        <v>201</v>
      </c>
      <c r="I197" s="18">
        <f>I196+I194+I192</f>
        <v>8</v>
      </c>
      <c r="J197" s="8"/>
      <c r="L197" s="1"/>
      <c r="M197" s="16" t="s">
        <v>201</v>
      </c>
      <c r="N197" s="18">
        <f>N196+N194+N192</f>
        <v>8</v>
      </c>
      <c r="R197" s="16" t="s">
        <v>201</v>
      </c>
      <c r="S197" s="18">
        <f>S196+S194+S192</f>
        <v>0</v>
      </c>
      <c r="W197" s="16" t="s">
        <v>201</v>
      </c>
      <c r="X197" s="18">
        <f>X196+X194+X192</f>
        <v>5</v>
      </c>
      <c r="AC197" s="1"/>
    </row>
    <row r="198" spans="3:30" x14ac:dyDescent="0.25">
      <c r="C198" s="14" t="s">
        <v>193</v>
      </c>
      <c r="D198" s="73">
        <f>IFERROR(D190/D197,0)</f>
        <v>0.66666666666666663</v>
      </c>
      <c r="H198" s="14" t="s">
        <v>193</v>
      </c>
      <c r="I198" s="73">
        <f>IFERROR(I190/I197,0)</f>
        <v>0.25</v>
      </c>
      <c r="M198" s="14" t="s">
        <v>193</v>
      </c>
      <c r="N198" s="73">
        <f>IFERROR(N190/N197,0)</f>
        <v>0.5</v>
      </c>
      <c r="R198" s="14" t="s">
        <v>193</v>
      </c>
      <c r="S198" s="73">
        <f>IFERROR(S190/S197,0)</f>
        <v>0</v>
      </c>
      <c r="W198" s="14" t="s">
        <v>193</v>
      </c>
      <c r="X198" s="73">
        <f>IFERROR(X190/X197,0)</f>
        <v>0.4</v>
      </c>
      <c r="AC198" s="1"/>
    </row>
    <row r="199" spans="3:30" x14ac:dyDescent="0.25">
      <c r="D199" s="1"/>
      <c r="F199" s="1"/>
      <c r="J199" s="8"/>
      <c r="L199" s="1"/>
      <c r="AC199" s="1"/>
    </row>
    <row r="200" spans="3:30" x14ac:dyDescent="0.25">
      <c r="C200" s="14" t="s">
        <v>162</v>
      </c>
      <c r="D200" s="36">
        <v>3</v>
      </c>
      <c r="E200" s="85" t="s">
        <v>131</v>
      </c>
      <c r="F200" s="1"/>
      <c r="H200" s="14" t="s">
        <v>162</v>
      </c>
      <c r="I200" s="36">
        <v>6</v>
      </c>
      <c r="J200" s="85" t="s">
        <v>131</v>
      </c>
      <c r="L200" s="1"/>
      <c r="M200" s="14" t="s">
        <v>162</v>
      </c>
      <c r="N200" s="36">
        <v>6</v>
      </c>
      <c r="O200" s="85" t="s">
        <v>131</v>
      </c>
      <c r="R200" s="14" t="s">
        <v>162</v>
      </c>
      <c r="S200" s="36">
        <v>6</v>
      </c>
      <c r="T200" s="85" t="s">
        <v>131</v>
      </c>
      <c r="W200" s="14" t="s">
        <v>162</v>
      </c>
      <c r="X200" s="36">
        <v>3</v>
      </c>
      <c r="Y200" s="85" t="s">
        <v>131</v>
      </c>
      <c r="AB200" s="5"/>
      <c r="AC200" s="5"/>
      <c r="AD200" s="5"/>
    </row>
    <row r="201" spans="3:30" x14ac:dyDescent="0.25">
      <c r="C201" s="14" t="s">
        <v>180</v>
      </c>
      <c r="D201" s="36">
        <v>3</v>
      </c>
      <c r="E201" s="85" t="s">
        <v>131</v>
      </c>
      <c r="F201" s="1"/>
      <c r="H201" s="14" t="s">
        <v>180</v>
      </c>
      <c r="I201" s="36">
        <v>6</v>
      </c>
      <c r="J201" s="85" t="s">
        <v>131</v>
      </c>
      <c r="L201" s="1"/>
      <c r="M201" s="14" t="s">
        <v>180</v>
      </c>
      <c r="N201" s="36">
        <v>3</v>
      </c>
      <c r="O201" s="85" t="s">
        <v>131</v>
      </c>
      <c r="R201" s="14" t="s">
        <v>180</v>
      </c>
      <c r="S201" s="36">
        <v>6</v>
      </c>
      <c r="T201" s="85" t="s">
        <v>131</v>
      </c>
      <c r="W201" s="14" t="s">
        <v>180</v>
      </c>
      <c r="X201" s="36">
        <v>3</v>
      </c>
      <c r="Y201" s="85" t="s">
        <v>131</v>
      </c>
      <c r="AC201" s="1"/>
    </row>
    <row r="202" spans="3:30" x14ac:dyDescent="0.25">
      <c r="C202" s="14" t="s">
        <v>181</v>
      </c>
      <c r="D202" s="19">
        <f>IFERROR(D200/D201,0)</f>
        <v>1</v>
      </c>
      <c r="E202" s="23"/>
      <c r="F202" s="1"/>
      <c r="H202" s="14" t="s">
        <v>181</v>
      </c>
      <c r="I202" s="19">
        <f>IFERROR(I200/I201,0)</f>
        <v>1</v>
      </c>
      <c r="J202" s="23"/>
      <c r="L202" s="1"/>
      <c r="M202" s="14" t="s">
        <v>181</v>
      </c>
      <c r="N202" s="19">
        <f>IFERROR(N200/N201,0)</f>
        <v>2</v>
      </c>
      <c r="R202" s="14" t="s">
        <v>181</v>
      </c>
      <c r="S202" s="19">
        <f>IFERROR(S200/S201,0)</f>
        <v>1</v>
      </c>
      <c r="W202" s="14" t="s">
        <v>181</v>
      </c>
      <c r="X202" s="19">
        <f>IFERROR(X200/X201,0)</f>
        <v>1</v>
      </c>
      <c r="AC202" s="1"/>
    </row>
    <row r="203" spans="3:30" x14ac:dyDescent="0.25">
      <c r="C203" s="14" t="s">
        <v>182</v>
      </c>
      <c r="D203" s="19">
        <f>IFERROR(D202*D185,0)</f>
        <v>2</v>
      </c>
      <c r="E203" s="23"/>
      <c r="F203" s="1"/>
      <c r="H203" s="14" t="s">
        <v>182</v>
      </c>
      <c r="I203" s="19">
        <f>IFERROR(I202*I185,0)</f>
        <v>2</v>
      </c>
      <c r="J203" s="23"/>
      <c r="L203" s="1"/>
      <c r="M203" s="14" t="s">
        <v>182</v>
      </c>
      <c r="N203" s="19">
        <f>IFERROR(N202*N185,0)</f>
        <v>4</v>
      </c>
      <c r="R203" s="14" t="s">
        <v>182</v>
      </c>
      <c r="S203" s="19">
        <f>IFERROR(S202*S185,0)</f>
        <v>2</v>
      </c>
      <c r="W203" s="14" t="s">
        <v>182</v>
      </c>
      <c r="X203" s="19">
        <f>IFERROR(X202*X185,0)</f>
        <v>3</v>
      </c>
      <c r="AC203" s="1"/>
    </row>
    <row r="204" spans="3:30" x14ac:dyDescent="0.25">
      <c r="C204" s="14" t="s">
        <v>146</v>
      </c>
      <c r="D204" s="19">
        <f>IFERROR(D200*D185,0)</f>
        <v>6</v>
      </c>
      <c r="E204" s="23"/>
      <c r="F204" s="1"/>
      <c r="H204" s="14" t="s">
        <v>146</v>
      </c>
      <c r="I204" s="19">
        <f>IFERROR(I200*I185,0)</f>
        <v>12</v>
      </c>
      <c r="J204" s="23"/>
      <c r="L204" s="1"/>
      <c r="M204" s="14" t="s">
        <v>146</v>
      </c>
      <c r="N204" s="19">
        <f>IFERROR(N200*N185,0)</f>
        <v>12</v>
      </c>
      <c r="R204" s="14" t="s">
        <v>146</v>
      </c>
      <c r="S204" s="19">
        <f>IFERROR(S200*S185,0)</f>
        <v>12</v>
      </c>
      <c r="W204" s="14" t="s">
        <v>146</v>
      </c>
      <c r="X204" s="19">
        <f>IFERROR(X200*X185,0)</f>
        <v>9</v>
      </c>
      <c r="AC204" s="1"/>
    </row>
    <row r="205" spans="3:30" x14ac:dyDescent="0.25">
      <c r="C205" s="21"/>
      <c r="D205" s="22"/>
      <c r="E205" s="23"/>
      <c r="F205" s="1"/>
      <c r="H205" s="21"/>
      <c r="I205" s="22"/>
      <c r="J205" s="23"/>
      <c r="L205" s="1"/>
      <c r="M205" s="21"/>
      <c r="N205" s="22"/>
      <c r="O205" s="23"/>
      <c r="R205" s="138"/>
      <c r="S205" s="52"/>
      <c r="W205" s="138"/>
      <c r="X205" s="52"/>
      <c r="AC205" s="1"/>
    </row>
    <row r="206" spans="3:30" x14ac:dyDescent="0.25">
      <c r="C206" s="14" t="s">
        <v>114</v>
      </c>
      <c r="D206" s="36" t="s">
        <v>113</v>
      </c>
      <c r="E206" s="85" t="s">
        <v>131</v>
      </c>
      <c r="F206" s="1"/>
      <c r="H206" s="14" t="s">
        <v>114</v>
      </c>
      <c r="I206" s="36" t="s">
        <v>112</v>
      </c>
      <c r="J206" s="85" t="s">
        <v>131</v>
      </c>
      <c r="L206" s="1"/>
      <c r="M206" s="14" t="s">
        <v>114</v>
      </c>
      <c r="N206" s="36" t="s">
        <v>113</v>
      </c>
      <c r="O206" s="85" t="s">
        <v>131</v>
      </c>
      <c r="R206" s="14" t="s">
        <v>114</v>
      </c>
      <c r="S206" s="36" t="s">
        <v>112</v>
      </c>
      <c r="T206" s="85" t="s">
        <v>131</v>
      </c>
      <c r="W206" s="14" t="s">
        <v>114</v>
      </c>
      <c r="X206" s="36" t="s">
        <v>112</v>
      </c>
      <c r="Y206" s="85" t="s">
        <v>131</v>
      </c>
      <c r="AB206" s="5"/>
      <c r="AC206" s="5"/>
      <c r="AD206" s="5"/>
    </row>
    <row r="207" spans="3:30" x14ac:dyDescent="0.25">
      <c r="C207" s="16" t="s">
        <v>12</v>
      </c>
      <c r="D207" s="44">
        <f>IF(D206="Clínica",CRITÉRIOS!$G$12,IF(D206="Pré-clínica",CRITÉRIOS!$G$13,IF(D206="Extramuros",CRITÉRIOS!$G$15,"")))</f>
        <v>8</v>
      </c>
      <c r="E207" s="1"/>
      <c r="F207" s="1"/>
      <c r="H207" s="16" t="s">
        <v>12</v>
      </c>
      <c r="I207" s="44">
        <f>IF(I206="Clínica",CRITÉRIOS!$G$12,IF(I206="Pré-clínica",CRITÉRIOS!$G$13,IF(I206="Extramuros",CRITÉRIOS!$G$15,"")))</f>
        <v>4</v>
      </c>
      <c r="L207" s="1"/>
      <c r="M207" s="16" t="s">
        <v>12</v>
      </c>
      <c r="N207" s="44">
        <f>IF(N206="Clínica",CRITÉRIOS!$G$12,IF(N206="Pré-clínica",CRITÉRIOS!$G$13,IF(N206="Extramuros",CRITÉRIOS!$G$15,"")))</f>
        <v>8</v>
      </c>
      <c r="R207" s="16" t="s">
        <v>12</v>
      </c>
      <c r="S207" s="44">
        <f>IF(S206="Clínica",CRITÉRIOS!$G$12,IF(S206="Pré-clínica",CRITÉRIOS!$G$13,IF(S206="Extramuros",CRITÉRIOS!$G$15,"")))</f>
        <v>4</v>
      </c>
      <c r="W207" s="16" t="s">
        <v>12</v>
      </c>
      <c r="X207" s="44">
        <f>IF(X206="Clínica",CRITÉRIOS!$G$12,IF(X206="Pré-clínica",CRITÉRIOS!$G$13,IF(X206="Extramuros",CRITÉRIOS!$G$15,"")))</f>
        <v>4</v>
      </c>
      <c r="AC207" s="1"/>
    </row>
    <row r="208" spans="3:30" x14ac:dyDescent="0.25">
      <c r="C208" s="14" t="s">
        <v>6</v>
      </c>
      <c r="D208" s="19">
        <f>IFERROR(ROUNDDOWN(D187/D207,0),0)</f>
        <v>2</v>
      </c>
      <c r="E208" s="23"/>
      <c r="F208" s="1"/>
      <c r="H208" s="14" t="s">
        <v>6</v>
      </c>
      <c r="I208" s="19">
        <f>IFERROR(ROUNDDOWN(I187/I207,0),0)</f>
        <v>2</v>
      </c>
      <c r="J208" s="23"/>
      <c r="L208" s="1"/>
      <c r="M208" s="14" t="s">
        <v>6</v>
      </c>
      <c r="N208" s="19">
        <f>IFERROR(ROUNDDOWN(N187/N207,0),0)</f>
        <v>2</v>
      </c>
      <c r="O208" s="23"/>
      <c r="R208" s="14" t="s">
        <v>6</v>
      </c>
      <c r="S208" s="19">
        <f>IFERROR(ROUNDDOWN(S187/S207,0),0)</f>
        <v>2</v>
      </c>
      <c r="W208" s="14" t="s">
        <v>6</v>
      </c>
      <c r="X208" s="19">
        <f>IFERROR(ROUNDDOWN(X187/X207,0),0)</f>
        <v>2</v>
      </c>
      <c r="AC208" s="1"/>
    </row>
    <row r="209" spans="2:30" x14ac:dyDescent="0.25">
      <c r="C209" s="24" t="s">
        <v>7</v>
      </c>
      <c r="D209" s="25">
        <f>IFERROR(ROUNDDOWN(D208*D185,0),0)</f>
        <v>4</v>
      </c>
      <c r="E209" s="23"/>
      <c r="F209" s="1"/>
      <c r="H209" s="24" t="s">
        <v>7</v>
      </c>
      <c r="I209" s="25">
        <f>IFERROR(ROUNDDOWN(I208*I185,0),0)</f>
        <v>4</v>
      </c>
      <c r="J209" s="23"/>
      <c r="L209" s="1"/>
      <c r="M209" s="24" t="s">
        <v>7</v>
      </c>
      <c r="N209" s="25">
        <f>IFERROR(ROUNDDOWN(N208*N185,0),0)</f>
        <v>4</v>
      </c>
      <c r="O209" s="23"/>
      <c r="R209" s="24" t="s">
        <v>7</v>
      </c>
      <c r="S209" s="25">
        <f>IFERROR(ROUNDDOWN(S208*S185,0),0)</f>
        <v>4</v>
      </c>
      <c r="W209" s="24" t="s">
        <v>7</v>
      </c>
      <c r="X209" s="25">
        <f>IFERROR(ROUNDDOWN(X208*X185,0),0)</f>
        <v>6</v>
      </c>
      <c r="AC209" s="1"/>
    </row>
    <row r="210" spans="2:30" x14ac:dyDescent="0.25">
      <c r="C210" s="14" t="s">
        <v>233</v>
      </c>
      <c r="D210" s="88">
        <f>IFERROR(D187/COUNTIF(C213:C220,"&lt;&gt;"),0)</f>
        <v>7.666666666666667</v>
      </c>
      <c r="E210" s="23"/>
      <c r="F210" s="1"/>
      <c r="H210" s="14" t="s">
        <v>233</v>
      </c>
      <c r="I210" s="88">
        <f>IFERROR(I187/COUNTIF(H213:H220,"&lt;&gt;"),0)</f>
        <v>4</v>
      </c>
      <c r="J210" s="23"/>
      <c r="L210" s="1"/>
      <c r="M210" s="14" t="s">
        <v>233</v>
      </c>
      <c r="N210" s="88">
        <f>IFERROR(N187/COUNTIF(M213:M220,"&lt;&gt;"),0)</f>
        <v>5.75</v>
      </c>
      <c r="R210" s="14" t="s">
        <v>233</v>
      </c>
      <c r="S210" s="88">
        <f>IFERROR(S187/COUNTIF(R213:R220,"&lt;&gt;"),0)</f>
        <v>3.6666666666666665</v>
      </c>
      <c r="W210" s="14" t="s">
        <v>233</v>
      </c>
      <c r="X210" s="88">
        <f>IFERROR(X187/COUNTIF(W213:W220,"&lt;&gt;"),0)</f>
        <v>2.6666666666666665</v>
      </c>
      <c r="AD210" s="7"/>
    </row>
    <row r="211" spans="2:30" x14ac:dyDescent="0.25">
      <c r="C211" s="26"/>
      <c r="D211" s="27"/>
      <c r="E211" s="15"/>
      <c r="F211" s="1"/>
      <c r="H211" s="26"/>
      <c r="I211" s="27"/>
      <c r="J211" s="15"/>
      <c r="L211" s="1"/>
      <c r="M211" s="26"/>
      <c r="N211" s="27"/>
      <c r="O211" s="15"/>
      <c r="R211" s="141"/>
      <c r="S211" s="142"/>
      <c r="W211" s="141"/>
      <c r="X211" s="142"/>
      <c r="AC211" s="1"/>
    </row>
    <row r="212" spans="2:30" x14ac:dyDescent="0.25">
      <c r="C212" s="28"/>
      <c r="D212" s="29"/>
      <c r="E212" s="29" t="s">
        <v>129</v>
      </c>
      <c r="F212" s="1"/>
      <c r="H212" s="28" t="s">
        <v>8</v>
      </c>
      <c r="I212" s="29" t="s">
        <v>17</v>
      </c>
      <c r="J212" s="29" t="s">
        <v>129</v>
      </c>
      <c r="L212" s="1"/>
      <c r="M212" s="28" t="s">
        <v>8</v>
      </c>
      <c r="N212" s="29" t="s">
        <v>17</v>
      </c>
      <c r="O212" s="29" t="s">
        <v>129</v>
      </c>
      <c r="R212" s="14" t="s">
        <v>8</v>
      </c>
      <c r="S212" s="29" t="s">
        <v>17</v>
      </c>
      <c r="T212" s="29" t="s">
        <v>129</v>
      </c>
      <c r="W212" s="14" t="s">
        <v>8</v>
      </c>
      <c r="X212" s="29" t="s">
        <v>17</v>
      </c>
      <c r="Y212" s="29" t="s">
        <v>129</v>
      </c>
      <c r="AC212" s="1"/>
    </row>
    <row r="213" spans="2:30" x14ac:dyDescent="0.25">
      <c r="B213" s="86" t="s">
        <v>130</v>
      </c>
      <c r="C213" s="58" t="s">
        <v>168</v>
      </c>
      <c r="D213" s="36">
        <v>2</v>
      </c>
      <c r="E213" s="19">
        <f>D213*D$201</f>
        <v>6</v>
      </c>
      <c r="F213" s="1"/>
      <c r="G213" s="86" t="s">
        <v>130</v>
      </c>
      <c r="H213" s="139" t="s">
        <v>166</v>
      </c>
      <c r="I213" s="36">
        <v>2</v>
      </c>
      <c r="J213" s="19">
        <f>I213*I$200</f>
        <v>12</v>
      </c>
      <c r="L213" s="86" t="s">
        <v>130</v>
      </c>
      <c r="M213" s="58" t="s">
        <v>174</v>
      </c>
      <c r="N213" s="36">
        <v>2</v>
      </c>
      <c r="O213" s="19">
        <f>N213*N$201</f>
        <v>6</v>
      </c>
      <c r="Q213" s="86" t="s">
        <v>130</v>
      </c>
      <c r="R213" s="58" t="s">
        <v>165</v>
      </c>
      <c r="S213" s="36">
        <v>4</v>
      </c>
      <c r="T213" s="19">
        <f>S213*S$201</f>
        <v>24</v>
      </c>
      <c r="V213" s="86" t="s">
        <v>130</v>
      </c>
      <c r="W213" s="139" t="s">
        <v>170</v>
      </c>
      <c r="X213" s="36">
        <v>2</v>
      </c>
      <c r="Y213" s="19">
        <f>X213*X$201</f>
        <v>6</v>
      </c>
      <c r="AC213" s="1"/>
    </row>
    <row r="214" spans="2:30" x14ac:dyDescent="0.25">
      <c r="B214" s="86" t="s">
        <v>130</v>
      </c>
      <c r="C214" s="58" t="s">
        <v>168</v>
      </c>
      <c r="D214" s="36">
        <v>2</v>
      </c>
      <c r="E214" s="19">
        <f t="shared" ref="E214:E220" si="18">D214*D$201</f>
        <v>6</v>
      </c>
      <c r="F214" s="1"/>
      <c r="G214" s="86" t="s">
        <v>130</v>
      </c>
      <c r="H214" s="139" t="s">
        <v>166</v>
      </c>
      <c r="I214" s="36">
        <v>2</v>
      </c>
      <c r="J214" s="19">
        <f t="shared" ref="J214:J220" si="19">I214*I$200</f>
        <v>12</v>
      </c>
      <c r="L214" s="86" t="s">
        <v>130</v>
      </c>
      <c r="M214" s="58" t="s">
        <v>174</v>
      </c>
      <c r="N214" s="36">
        <v>2</v>
      </c>
      <c r="O214" s="19">
        <f t="shared" ref="O214:O220" si="20">N214*N$201</f>
        <v>6</v>
      </c>
      <c r="Q214" s="86" t="s">
        <v>130</v>
      </c>
      <c r="R214" s="58" t="s">
        <v>171</v>
      </c>
      <c r="S214" s="36">
        <v>4</v>
      </c>
      <c r="T214" s="19">
        <f t="shared" ref="T214:T220" si="21">S214*S$201</f>
        <v>24</v>
      </c>
      <c r="V214" s="86" t="s">
        <v>130</v>
      </c>
      <c r="W214" s="139" t="s">
        <v>170</v>
      </c>
      <c r="X214" s="36">
        <v>2</v>
      </c>
      <c r="Y214" s="19">
        <f t="shared" ref="Y214:Y220" si="22">X214*X$201</f>
        <v>6</v>
      </c>
      <c r="AB214" s="5"/>
      <c r="AC214" s="1"/>
    </row>
    <row r="215" spans="2:30" x14ac:dyDescent="0.25">
      <c r="B215" s="86" t="s">
        <v>130</v>
      </c>
      <c r="C215" s="58" t="s">
        <v>168</v>
      </c>
      <c r="D215" s="36">
        <v>2</v>
      </c>
      <c r="E215" s="19">
        <f t="shared" si="18"/>
        <v>6</v>
      </c>
      <c r="F215" s="1"/>
      <c r="G215" s="86" t="s">
        <v>130</v>
      </c>
      <c r="H215" s="139"/>
      <c r="I215" s="36"/>
      <c r="J215" s="19">
        <f t="shared" si="19"/>
        <v>0</v>
      </c>
      <c r="L215" s="86" t="s">
        <v>130</v>
      </c>
      <c r="M215" s="58" t="s">
        <v>174</v>
      </c>
      <c r="N215" s="36">
        <v>2</v>
      </c>
      <c r="O215" s="19">
        <f t="shared" si="20"/>
        <v>6</v>
      </c>
      <c r="Q215" s="86" t="s">
        <v>130</v>
      </c>
      <c r="R215" s="139" t="s">
        <v>163</v>
      </c>
      <c r="S215" s="36">
        <v>4</v>
      </c>
      <c r="T215" s="19">
        <f t="shared" si="21"/>
        <v>24</v>
      </c>
      <c r="V215" s="86" t="s">
        <v>130</v>
      </c>
      <c r="W215" s="139" t="s">
        <v>170</v>
      </c>
      <c r="X215" s="36">
        <v>2</v>
      </c>
      <c r="Y215" s="19">
        <f t="shared" si="22"/>
        <v>6</v>
      </c>
      <c r="AC215" s="1"/>
    </row>
    <row r="216" spans="2:30" x14ac:dyDescent="0.25">
      <c r="B216" s="86" t="s">
        <v>130</v>
      </c>
      <c r="C216" s="58"/>
      <c r="D216" s="36"/>
      <c r="E216" s="19">
        <f t="shared" si="18"/>
        <v>0</v>
      </c>
      <c r="F216" s="1"/>
      <c r="G216" s="86" t="s">
        <v>130</v>
      </c>
      <c r="H216" s="139"/>
      <c r="I216" s="36"/>
      <c r="J216" s="19">
        <f t="shared" si="19"/>
        <v>0</v>
      </c>
      <c r="L216" s="86" t="s">
        <v>130</v>
      </c>
      <c r="M216" s="58" t="s">
        <v>174</v>
      </c>
      <c r="N216" s="36">
        <v>2</v>
      </c>
      <c r="O216" s="19">
        <f t="shared" si="20"/>
        <v>6</v>
      </c>
      <c r="Q216" s="86" t="s">
        <v>130</v>
      </c>
      <c r="R216" s="139"/>
      <c r="S216" s="36"/>
      <c r="T216" s="19">
        <f t="shared" si="21"/>
        <v>0</v>
      </c>
      <c r="V216" s="86" t="s">
        <v>130</v>
      </c>
      <c r="W216" s="139"/>
      <c r="X216" s="36"/>
      <c r="Y216" s="19">
        <f t="shared" si="22"/>
        <v>0</v>
      </c>
      <c r="AC216" s="1"/>
    </row>
    <row r="217" spans="2:30" x14ac:dyDescent="0.25">
      <c r="B217" s="86" t="s">
        <v>130</v>
      </c>
      <c r="C217" s="139"/>
      <c r="D217" s="36"/>
      <c r="E217" s="19">
        <f t="shared" si="18"/>
        <v>0</v>
      </c>
      <c r="F217" s="1"/>
      <c r="G217" s="86" t="s">
        <v>130</v>
      </c>
      <c r="H217" s="139"/>
      <c r="I217" s="36"/>
      <c r="J217" s="19">
        <f t="shared" ref="J217:J218" si="23">I217*I$200</f>
        <v>0</v>
      </c>
      <c r="L217" s="86" t="s">
        <v>130</v>
      </c>
      <c r="M217" s="139"/>
      <c r="N217" s="36"/>
      <c r="O217" s="19">
        <f t="shared" si="20"/>
        <v>0</v>
      </c>
      <c r="Q217" s="86" t="s">
        <v>130</v>
      </c>
      <c r="R217" s="139"/>
      <c r="S217" s="36"/>
      <c r="T217" s="19">
        <f t="shared" si="21"/>
        <v>0</v>
      </c>
      <c r="V217" s="86" t="s">
        <v>130</v>
      </c>
      <c r="W217" s="139"/>
      <c r="X217" s="36"/>
      <c r="Y217" s="19">
        <f t="shared" si="22"/>
        <v>0</v>
      </c>
      <c r="AC217" s="1"/>
    </row>
    <row r="218" spans="2:30" x14ac:dyDescent="0.25">
      <c r="B218" s="86" t="s">
        <v>130</v>
      </c>
      <c r="C218" s="139"/>
      <c r="D218" s="36"/>
      <c r="E218" s="19">
        <f t="shared" si="18"/>
        <v>0</v>
      </c>
      <c r="F218" s="1"/>
      <c r="G218" s="86" t="s">
        <v>130</v>
      </c>
      <c r="H218" s="139"/>
      <c r="I218" s="36"/>
      <c r="J218" s="19">
        <f t="shared" si="23"/>
        <v>0</v>
      </c>
      <c r="L218" s="86" t="s">
        <v>130</v>
      </c>
      <c r="M218" s="139"/>
      <c r="N218" s="36"/>
      <c r="O218" s="19">
        <f t="shared" si="20"/>
        <v>0</v>
      </c>
      <c r="Q218" s="86" t="s">
        <v>130</v>
      </c>
      <c r="R218" s="139"/>
      <c r="S218" s="36"/>
      <c r="T218" s="19">
        <f t="shared" si="21"/>
        <v>0</v>
      </c>
      <c r="V218" s="86" t="s">
        <v>130</v>
      </c>
      <c r="W218" s="139"/>
      <c r="X218" s="36"/>
      <c r="Y218" s="19">
        <f t="shared" si="22"/>
        <v>0</v>
      </c>
      <c r="AC218" s="1"/>
    </row>
    <row r="219" spans="2:30" x14ac:dyDescent="0.25">
      <c r="B219" s="86" t="s">
        <v>130</v>
      </c>
      <c r="C219" s="139"/>
      <c r="D219" s="36"/>
      <c r="E219" s="19">
        <f t="shared" si="18"/>
        <v>0</v>
      </c>
      <c r="F219" s="1"/>
      <c r="G219" s="86" t="s">
        <v>130</v>
      </c>
      <c r="H219" s="139"/>
      <c r="I219" s="36"/>
      <c r="J219" s="19">
        <f t="shared" si="19"/>
        <v>0</v>
      </c>
      <c r="L219" s="86" t="s">
        <v>130</v>
      </c>
      <c r="M219" s="139"/>
      <c r="N219" s="36"/>
      <c r="O219" s="19">
        <f t="shared" si="20"/>
        <v>0</v>
      </c>
      <c r="Q219" s="86" t="s">
        <v>130</v>
      </c>
      <c r="R219" s="139"/>
      <c r="S219" s="36"/>
      <c r="T219" s="19">
        <f t="shared" si="21"/>
        <v>0</v>
      </c>
      <c r="V219" s="86" t="s">
        <v>130</v>
      </c>
      <c r="W219" s="139"/>
      <c r="X219" s="36"/>
      <c r="Y219" s="19">
        <f t="shared" si="22"/>
        <v>0</v>
      </c>
      <c r="AC219" s="1"/>
    </row>
    <row r="220" spans="2:30" x14ac:dyDescent="0.25">
      <c r="B220" s="86" t="s">
        <v>130</v>
      </c>
      <c r="C220" s="139"/>
      <c r="D220" s="36"/>
      <c r="E220" s="19">
        <f t="shared" si="18"/>
        <v>0</v>
      </c>
      <c r="F220" s="1"/>
      <c r="G220" s="86" t="s">
        <v>130</v>
      </c>
      <c r="H220" s="139"/>
      <c r="I220" s="36"/>
      <c r="J220" s="19">
        <f t="shared" si="19"/>
        <v>0</v>
      </c>
      <c r="L220" s="86" t="s">
        <v>130</v>
      </c>
      <c r="M220" s="139"/>
      <c r="N220" s="36"/>
      <c r="O220" s="19">
        <f t="shared" si="20"/>
        <v>0</v>
      </c>
      <c r="Q220" s="86" t="s">
        <v>130</v>
      </c>
      <c r="R220" s="139"/>
      <c r="S220" s="36"/>
      <c r="T220" s="19">
        <f t="shared" si="21"/>
        <v>0</v>
      </c>
      <c r="V220" s="86" t="s">
        <v>130</v>
      </c>
      <c r="W220" s="139"/>
      <c r="X220" s="36"/>
      <c r="Y220" s="19">
        <f t="shared" si="22"/>
        <v>0</v>
      </c>
      <c r="AC220" s="1"/>
    </row>
    <row r="221" spans="2:30" x14ac:dyDescent="0.25">
      <c r="C221" s="30" t="s">
        <v>19</v>
      </c>
      <c r="D221" s="31">
        <f>SUM(D213:D220)</f>
        <v>6</v>
      </c>
      <c r="E221" s="23"/>
      <c r="F221" s="1"/>
      <c r="H221" s="30" t="s">
        <v>19</v>
      </c>
      <c r="I221" s="31">
        <f>SUM(I213:I220)</f>
        <v>4</v>
      </c>
      <c r="J221" s="23"/>
      <c r="L221" s="1"/>
      <c r="M221" s="30" t="s">
        <v>19</v>
      </c>
      <c r="N221" s="31">
        <f>SUM(N213:N220)</f>
        <v>8</v>
      </c>
      <c r="O221" s="23"/>
      <c r="R221" s="30" t="s">
        <v>19</v>
      </c>
      <c r="S221" s="31">
        <f>SUM(S213:S220)</f>
        <v>12</v>
      </c>
      <c r="W221" s="30" t="s">
        <v>19</v>
      </c>
      <c r="X221" s="31">
        <f>SUM(X213:X220)</f>
        <v>6</v>
      </c>
      <c r="AC221" s="1"/>
    </row>
    <row r="222" spans="2:30" x14ac:dyDescent="0.25">
      <c r="C222" s="32" t="s">
        <v>18</v>
      </c>
      <c r="D222" s="51" t="e">
        <f>COUNTIF(#REF!,C175)</f>
        <v>#REF!</v>
      </c>
      <c r="F222" s="1"/>
      <c r="H222" s="32" t="s">
        <v>18</v>
      </c>
      <c r="I222" s="51" t="e">
        <f>COUNTIF(#REF!,H175)</f>
        <v>#REF!</v>
      </c>
      <c r="J222" s="8"/>
      <c r="L222" s="1"/>
      <c r="M222" s="32" t="s">
        <v>18</v>
      </c>
      <c r="N222" s="51" t="e">
        <f>COUNTIF(#REF!,M175)</f>
        <v>#REF!</v>
      </c>
      <c r="O222" s="8"/>
      <c r="R222" s="32" t="s">
        <v>18</v>
      </c>
      <c r="S222" s="51" t="e">
        <f>COUNTIF(#REF!,R175)</f>
        <v>#REF!</v>
      </c>
      <c r="W222" s="32" t="s">
        <v>18</v>
      </c>
      <c r="X222" s="51" t="e">
        <f>COUNTIF(#REF!,W175)</f>
        <v>#REF!</v>
      </c>
      <c r="AC222" s="1"/>
    </row>
    <row r="223" spans="2:30" x14ac:dyDescent="0.25">
      <c r="C223" s="33" t="s">
        <v>22</v>
      </c>
      <c r="D223" s="54" t="s">
        <v>23</v>
      </c>
      <c r="E223" s="85" t="s">
        <v>131</v>
      </c>
      <c r="F223" s="1"/>
      <c r="H223" s="33" t="s">
        <v>22</v>
      </c>
      <c r="I223" s="54" t="s">
        <v>23</v>
      </c>
      <c r="J223" s="85" t="s">
        <v>131</v>
      </c>
      <c r="L223" s="1"/>
      <c r="M223" s="33" t="s">
        <v>22</v>
      </c>
      <c r="N223" s="54" t="s">
        <v>24</v>
      </c>
      <c r="O223" s="85" t="s">
        <v>131</v>
      </c>
      <c r="R223" s="33" t="s">
        <v>22</v>
      </c>
      <c r="S223" s="54" t="s">
        <v>23</v>
      </c>
      <c r="T223" s="85" t="s">
        <v>131</v>
      </c>
      <c r="W223" s="33" t="s">
        <v>22</v>
      </c>
      <c r="X223" s="54" t="s">
        <v>23</v>
      </c>
      <c r="Y223" s="85" t="s">
        <v>131</v>
      </c>
      <c r="AC223" s="1"/>
    </row>
    <row r="224" spans="2:30" x14ac:dyDescent="0.25">
      <c r="B224" s="5"/>
      <c r="D224" s="1"/>
      <c r="E224" s="1"/>
      <c r="F224" s="1"/>
      <c r="L224" s="1"/>
    </row>
    <row r="226" spans="1:37" s="10" customFormat="1" x14ac:dyDescent="0.25">
      <c r="D226" s="11"/>
      <c r="E226" s="12"/>
      <c r="F226" s="12"/>
      <c r="AC226" s="11"/>
    </row>
    <row r="227" spans="1:37" ht="15" customHeight="1" x14ac:dyDescent="0.25">
      <c r="A227" s="128" t="s">
        <v>116</v>
      </c>
      <c r="B227" s="128"/>
    </row>
    <row r="228" spans="1:37" ht="15" customHeight="1" x14ac:dyDescent="0.25">
      <c r="A228" s="128"/>
      <c r="B228" s="128"/>
      <c r="C228" s="5"/>
      <c r="D228" s="1"/>
      <c r="E228" s="1"/>
      <c r="F228" s="5"/>
      <c r="G228" s="5"/>
      <c r="H228" s="5"/>
      <c r="K228" s="5"/>
      <c r="M228" s="5"/>
      <c r="P228" s="5"/>
      <c r="Q228" s="5"/>
      <c r="R228" s="5"/>
      <c r="U228" s="5"/>
      <c r="V228" s="5"/>
      <c r="W228" s="5"/>
      <c r="Z228" s="5"/>
      <c r="AA228" s="5"/>
      <c r="AB228" s="5"/>
      <c r="AC228" s="1"/>
      <c r="AF228" s="5"/>
      <c r="AG228" s="5"/>
      <c r="AH228" s="5"/>
      <c r="AI228" s="5"/>
      <c r="AJ228" s="5"/>
      <c r="AK228" s="5"/>
    </row>
    <row r="229" spans="1:37" s="5" customFormat="1" x14ac:dyDescent="0.25">
      <c r="C229" s="1"/>
      <c r="D229" s="1"/>
      <c r="H229" s="1"/>
      <c r="I229" s="1"/>
      <c r="M229" s="1"/>
      <c r="N229" s="1"/>
      <c r="R229" s="1"/>
      <c r="S229" s="1"/>
      <c r="X229" s="6"/>
    </row>
    <row r="230" spans="1:37" ht="15" customHeight="1" x14ac:dyDescent="0.25">
      <c r="C230" s="121" t="s">
        <v>137</v>
      </c>
      <c r="D230" s="121"/>
      <c r="E230" s="121"/>
      <c r="F230" s="1"/>
      <c r="H230" s="121" t="s">
        <v>138</v>
      </c>
      <c r="I230" s="121"/>
      <c r="J230" s="121"/>
      <c r="L230" s="1"/>
      <c r="M230" s="122" t="s">
        <v>139</v>
      </c>
      <c r="N230" s="123"/>
      <c r="O230" s="124"/>
      <c r="R230" s="122" t="s">
        <v>155</v>
      </c>
      <c r="S230" s="123"/>
      <c r="T230" s="124"/>
      <c r="X230" s="7"/>
      <c r="AC230" s="1"/>
    </row>
    <row r="231" spans="1:37" ht="15" customHeight="1" x14ac:dyDescent="0.25">
      <c r="C231" s="121"/>
      <c r="D231" s="121"/>
      <c r="E231" s="121"/>
      <c r="F231" s="1"/>
      <c r="H231" s="121"/>
      <c r="I231" s="121"/>
      <c r="J231" s="121"/>
      <c r="L231" s="1"/>
      <c r="M231" s="125"/>
      <c r="N231" s="126"/>
      <c r="O231" s="127"/>
      <c r="R231" s="125"/>
      <c r="S231" s="126"/>
      <c r="T231" s="127"/>
      <c r="X231" s="7"/>
      <c r="AC231" s="1"/>
    </row>
    <row r="232" spans="1:37" ht="18.75" x14ac:dyDescent="0.25">
      <c r="C232" s="13" t="s">
        <v>35</v>
      </c>
      <c r="D232" s="36" t="s">
        <v>29</v>
      </c>
      <c r="E232" s="85" t="s">
        <v>131</v>
      </c>
      <c r="F232" s="1"/>
      <c r="H232" s="13" t="s">
        <v>35</v>
      </c>
      <c r="I232" s="36" t="s">
        <v>29</v>
      </c>
      <c r="J232" s="85" t="s">
        <v>131</v>
      </c>
      <c r="L232" s="1"/>
      <c r="M232" s="13" t="s">
        <v>35</v>
      </c>
      <c r="N232" s="36" t="s">
        <v>29</v>
      </c>
      <c r="O232" s="85" t="s">
        <v>131</v>
      </c>
      <c r="R232" s="13" t="s">
        <v>35</v>
      </c>
      <c r="S232" s="36" t="s">
        <v>29</v>
      </c>
      <c r="T232" s="85" t="s">
        <v>131</v>
      </c>
      <c r="X232" s="7"/>
      <c r="AC232" s="1"/>
    </row>
    <row r="233" spans="1:37" ht="15" customHeight="1" x14ac:dyDescent="0.25">
      <c r="C233" s="14" t="s">
        <v>0</v>
      </c>
      <c r="D233" s="36">
        <v>45</v>
      </c>
      <c r="E233" s="85" t="s">
        <v>131</v>
      </c>
      <c r="F233" s="1"/>
      <c r="H233" s="14" t="s">
        <v>0</v>
      </c>
      <c r="I233" s="36">
        <v>45</v>
      </c>
      <c r="J233" s="85" t="s">
        <v>131</v>
      </c>
      <c r="L233" s="1"/>
      <c r="M233" s="14" t="s">
        <v>0</v>
      </c>
      <c r="N233" s="36">
        <v>45</v>
      </c>
      <c r="O233" s="85" t="s">
        <v>131</v>
      </c>
      <c r="R233" s="14" t="s">
        <v>0</v>
      </c>
      <c r="S233" s="36">
        <v>45</v>
      </c>
      <c r="T233" s="85" t="s">
        <v>131</v>
      </c>
      <c r="X233" s="7"/>
      <c r="AC233" s="1"/>
    </row>
    <row r="234" spans="1:37" ht="15" customHeight="1" x14ac:dyDescent="0.25">
      <c r="C234" s="14" t="s">
        <v>123</v>
      </c>
      <c r="D234" s="36" t="s">
        <v>20</v>
      </c>
      <c r="E234" s="85" t="s">
        <v>131</v>
      </c>
      <c r="F234" s="1"/>
      <c r="H234" s="14" t="s">
        <v>123</v>
      </c>
      <c r="I234" s="36" t="s">
        <v>122</v>
      </c>
      <c r="J234" s="85" t="s">
        <v>131</v>
      </c>
      <c r="L234" s="1"/>
      <c r="M234" s="14" t="s">
        <v>123</v>
      </c>
      <c r="N234" s="36" t="s">
        <v>20</v>
      </c>
      <c r="O234" s="85" t="s">
        <v>131</v>
      </c>
      <c r="R234" s="14" t="s">
        <v>123</v>
      </c>
      <c r="S234" s="36" t="s">
        <v>122</v>
      </c>
      <c r="T234" s="85" t="s">
        <v>131</v>
      </c>
      <c r="X234" s="7"/>
      <c r="AC234" s="1"/>
    </row>
    <row r="235" spans="1:37" ht="15" customHeight="1" x14ac:dyDescent="0.25">
      <c r="C235" s="16" t="s">
        <v>12</v>
      </c>
      <c r="D235" s="17">
        <f>IF(D234="Dupla",2,IF(D234="Trio",3,IF(D234="Individual",1,"")))</f>
        <v>3</v>
      </c>
      <c r="F235" s="1"/>
      <c r="H235" s="16" t="s">
        <v>12</v>
      </c>
      <c r="I235" s="17">
        <f>IF(I234="Dupla",2,IF(I234="Trio",3,IF(I234="Individual",1,"")))</f>
        <v>1</v>
      </c>
      <c r="J235" s="8"/>
      <c r="L235" s="1"/>
      <c r="M235" s="16" t="s">
        <v>12</v>
      </c>
      <c r="N235" s="17">
        <f>IF(N234="Dupla",2,IF(N234="Trio",3,IF(N234="Individual",1,"")))</f>
        <v>3</v>
      </c>
      <c r="O235" s="8"/>
      <c r="R235" s="16" t="s">
        <v>12</v>
      </c>
      <c r="S235" s="17">
        <f>IF(S234="Dupla",2,IF(S234="Trio",3,IF(S234="Individual",1,"")))</f>
        <v>1</v>
      </c>
      <c r="T235" s="8"/>
      <c r="X235" s="7"/>
      <c r="AC235" s="1"/>
    </row>
    <row r="236" spans="1:37" x14ac:dyDescent="0.25">
      <c r="C236" s="14" t="s">
        <v>1</v>
      </c>
      <c r="D236" s="36" t="s">
        <v>183</v>
      </c>
      <c r="E236" s="85" t="s">
        <v>131</v>
      </c>
      <c r="F236" s="1"/>
      <c r="H236" s="14" t="s">
        <v>1</v>
      </c>
      <c r="I236" s="36" t="s">
        <v>110</v>
      </c>
      <c r="J236" s="85" t="s">
        <v>131</v>
      </c>
      <c r="L236" s="1"/>
      <c r="M236" s="14" t="s">
        <v>1</v>
      </c>
      <c r="N236" s="36" t="s">
        <v>41</v>
      </c>
      <c r="O236" s="85" t="s">
        <v>131</v>
      </c>
      <c r="R236" s="14" t="s">
        <v>1</v>
      </c>
      <c r="S236" s="36" t="s">
        <v>148</v>
      </c>
      <c r="T236" s="85" t="s">
        <v>131</v>
      </c>
      <c r="X236" s="7"/>
      <c r="AC236" s="1"/>
    </row>
    <row r="237" spans="1:37" x14ac:dyDescent="0.25">
      <c r="C237" s="16" t="s">
        <v>12</v>
      </c>
      <c r="D237" s="18">
        <f>IF(D236=CRITÉRIOS!$B$14,CRITÉRIOS!$C$14,IF(D236=CRITÉRIOS!$B$15,CRITÉRIOS!$C$15,IF(D236=CRITÉRIOS!$B$16,CRITÉRIOS!$C$16,IF(D236=CRITÉRIOS!$B$17,CRITÉRIOS!$C$17,IF(D236=CRITÉRIOS!$B$18,CRITÉRIOS!$C$18,IF(D236=CRITÉRIOS!$B$19,CRITÉRIOS!$C$19,IF(D236=CRITÉRIOS!$B$20,CRITÉRIOS!$C$20,IF(D236=CRITÉRIOS!$B$21,CRITÉRIOS!$C$21,IF(D236=CRITÉRIOS!$B$12,CRITÉRIOS!$C$12,IF(D236=CRITÉRIOS!$B$13,CRITÉRIOS!$C$13,IF(D236=CRITÉRIOS!$B$22,CRITÉRIOS!$C$22,"")))))))))))</f>
        <v>8</v>
      </c>
      <c r="F237" s="1"/>
      <c r="H237" s="16" t="s">
        <v>12</v>
      </c>
      <c r="I237" s="18">
        <f>IF(I236=CRITÉRIOS!$B$14,CRITÉRIOS!$C$14,IF(I236=CRITÉRIOS!$B$15,CRITÉRIOS!$C$15,IF(I236=CRITÉRIOS!$B$16,CRITÉRIOS!$C$16,IF(I236=CRITÉRIOS!$B$17,CRITÉRIOS!$C$17,IF(I236=CRITÉRIOS!$B$18,CRITÉRIOS!$C$18,IF(I236=CRITÉRIOS!$B$19,CRITÉRIOS!$C$19,IF(I236=CRITÉRIOS!$B$20,CRITÉRIOS!$C$20,IF(I236=CRITÉRIOS!$B$21,CRITÉRIOS!$C$21,IF(I236=CRITÉRIOS!$B$12,CRITÉRIOS!$C$12,IF(I236=CRITÉRIOS!$B$13,CRITÉRIOS!$C$13,IF(I236=CRITÉRIOS!$B$22,CRITÉRIOS!$C$22,"")))))))))))</f>
        <v>30</v>
      </c>
      <c r="L237" s="1"/>
      <c r="M237" s="16" t="s">
        <v>12</v>
      </c>
      <c r="N237" s="18">
        <f>IF(N236=CRITÉRIOS!$B$14,CRITÉRIOS!$C$14,IF(N236=CRITÉRIOS!$B$15,CRITÉRIOS!$C$15,IF(N236=CRITÉRIOS!$B$16,CRITÉRIOS!$C$16,IF(N236=CRITÉRIOS!$B$17,CRITÉRIOS!$C$17,IF(N236=CRITÉRIOS!$B$18,CRITÉRIOS!$C$18,IF(N236=CRITÉRIOS!$B$19,CRITÉRIOS!$C$19,IF(N236=CRITÉRIOS!$B$20,CRITÉRIOS!$C$20,IF(N236=CRITÉRIOS!$B$21,CRITÉRIOS!$C$21,IF(N236=CRITÉRIOS!$B$12,CRITÉRIOS!$C$12,IF(N236=CRITÉRIOS!$B$13,CRITÉRIOS!$C$13,IF(N236=CRITÉRIOS!$B$22,CRITÉRIOS!$C$22,"")))))))))))</f>
        <v>10</v>
      </c>
      <c r="R237" s="16" t="s">
        <v>12</v>
      </c>
      <c r="S237" s="18">
        <f>IF(S236=CRITÉRIOS!$B$14,CRITÉRIOS!$C$14,IF(S236=CRITÉRIOS!$B$15,CRITÉRIOS!$C$15,IF(S236=CRITÉRIOS!$B$16,CRITÉRIOS!$C$16,IF(S236=CRITÉRIOS!$B$17,CRITÉRIOS!$C$17,IF(S236=CRITÉRIOS!$B$18,CRITÉRIOS!$C$18,IF(S236=CRITÉRIOS!$B$19,CRITÉRIOS!$C$19,IF(S236=CRITÉRIOS!$B$20,CRITÉRIOS!$C$20,IF(S236=CRITÉRIOS!$B$21,CRITÉRIOS!$C$21,IF(S236=CRITÉRIOS!$B$12,CRITÉRIOS!$C$12,IF(S236=CRITÉRIOS!$B$13,CRITÉRIOS!$C$13,IF(S236=CRITÉRIOS!$B$22,CRITÉRIOS!$C$22,"")))))))))))</f>
        <v>50</v>
      </c>
      <c r="W237" s="5"/>
      <c r="X237" s="6"/>
      <c r="Y237" s="5"/>
      <c r="Z237" s="5"/>
      <c r="AA237" s="5"/>
      <c r="AB237" s="5"/>
      <c r="AC237" s="5"/>
      <c r="AD237" s="5"/>
      <c r="AE237" s="5"/>
      <c r="AF237" s="5"/>
    </row>
    <row r="238" spans="1:37" x14ac:dyDescent="0.25">
      <c r="C238" s="14" t="s">
        <v>10</v>
      </c>
      <c r="D238" s="19">
        <f>IFERROR(D233/D235,0)</f>
        <v>15</v>
      </c>
      <c r="F238" s="1"/>
      <c r="H238" s="14" t="s">
        <v>10</v>
      </c>
      <c r="I238" s="19">
        <f>IFERROR(I233/I235,0)</f>
        <v>45</v>
      </c>
      <c r="L238" s="1"/>
      <c r="M238" s="14" t="s">
        <v>10</v>
      </c>
      <c r="N238" s="19">
        <f>IFERROR(N233/N235,0)</f>
        <v>15</v>
      </c>
      <c r="R238" s="14" t="s">
        <v>10</v>
      </c>
      <c r="S238" s="19">
        <f>IFERROR(S233/S235,0)</f>
        <v>45</v>
      </c>
      <c r="X238" s="7"/>
      <c r="AC238" s="1"/>
    </row>
    <row r="239" spans="1:37" x14ac:dyDescent="0.25">
      <c r="C239" s="14" t="s">
        <v>4</v>
      </c>
      <c r="D239" s="19">
        <f>IFERROR(D238/D237,0)</f>
        <v>1.875</v>
      </c>
      <c r="F239" s="1"/>
      <c r="H239" s="14" t="s">
        <v>4</v>
      </c>
      <c r="I239" s="19">
        <f>IFERROR(I238/I237,0)</f>
        <v>1.5</v>
      </c>
      <c r="L239" s="1"/>
      <c r="M239" s="14" t="s">
        <v>4</v>
      </c>
      <c r="N239" s="19">
        <f>IFERROR(N238/N237,0)</f>
        <v>1.5</v>
      </c>
      <c r="R239" s="14" t="s">
        <v>4</v>
      </c>
      <c r="S239" s="19">
        <f>IFERROR(S238/S237,0)</f>
        <v>0.9</v>
      </c>
      <c r="X239" s="7"/>
      <c r="AC239" s="1"/>
    </row>
    <row r="240" spans="1:37" x14ac:dyDescent="0.25">
      <c r="C240" s="14" t="s">
        <v>13</v>
      </c>
      <c r="D240" s="19">
        <f>ROUND(D239, 0)</f>
        <v>2</v>
      </c>
      <c r="F240" s="1"/>
      <c r="H240" s="14" t="s">
        <v>13</v>
      </c>
      <c r="I240" s="19">
        <f>ROUNDUP(I239, 0)</f>
        <v>2</v>
      </c>
      <c r="L240" s="1"/>
      <c r="M240" s="14" t="s">
        <v>13</v>
      </c>
      <c r="N240" s="19">
        <f>ROUNDUP(N239, 0)</f>
        <v>2</v>
      </c>
      <c r="R240" s="14" t="s">
        <v>13</v>
      </c>
      <c r="S240" s="19">
        <f>ROUND(S239, 0)</f>
        <v>1</v>
      </c>
      <c r="X240" s="7"/>
      <c r="AC240" s="1"/>
    </row>
    <row r="241" spans="3:32" x14ac:dyDescent="0.25">
      <c r="C241" s="14" t="s">
        <v>11</v>
      </c>
      <c r="D241" s="19">
        <f>IFERROR(D238/D240,0)</f>
        <v>7.5</v>
      </c>
      <c r="F241" s="1"/>
      <c r="H241" s="14" t="s">
        <v>11</v>
      </c>
      <c r="I241" s="19">
        <f>IFERROR(I238/I240,0)</f>
        <v>22.5</v>
      </c>
      <c r="L241" s="1"/>
      <c r="M241" s="14" t="s">
        <v>11</v>
      </c>
      <c r="N241" s="19">
        <f>IFERROR(N238/N240,0)</f>
        <v>7.5</v>
      </c>
      <c r="R241" s="14" t="s">
        <v>11</v>
      </c>
      <c r="S241" s="19">
        <f>IFERROR(S238/S240,0)</f>
        <v>45</v>
      </c>
      <c r="X241" s="7"/>
      <c r="AC241" s="1"/>
    </row>
    <row r="242" spans="3:32" x14ac:dyDescent="0.25">
      <c r="C242" s="14" t="s">
        <v>14</v>
      </c>
      <c r="D242" s="19">
        <f>ROUND(D241, 0)</f>
        <v>8</v>
      </c>
      <c r="F242" s="1"/>
      <c r="H242" s="14" t="s">
        <v>14</v>
      </c>
      <c r="I242" s="19">
        <f>ROUND(I241, 0)</f>
        <v>23</v>
      </c>
      <c r="L242" s="1"/>
      <c r="M242" s="14" t="s">
        <v>14</v>
      </c>
      <c r="N242" s="19">
        <f>ROUND(N241, 0)</f>
        <v>8</v>
      </c>
      <c r="R242" s="14" t="s">
        <v>14</v>
      </c>
      <c r="S242" s="19">
        <f>ROUND(S241, 0)</f>
        <v>45</v>
      </c>
      <c r="X242" s="7"/>
      <c r="AC242" s="1"/>
    </row>
    <row r="243" spans="3:32" x14ac:dyDescent="0.25">
      <c r="C243" s="14" t="s">
        <v>9</v>
      </c>
      <c r="D243" s="20">
        <f>IFERROR(D242/D237,0)</f>
        <v>1</v>
      </c>
      <c r="F243" s="1"/>
      <c r="H243" s="14" t="s">
        <v>9</v>
      </c>
      <c r="I243" s="20">
        <f>IFERROR(I242/I237,0)</f>
        <v>0.76666666666666672</v>
      </c>
      <c r="L243" s="1"/>
      <c r="M243" s="14" t="s">
        <v>9</v>
      </c>
      <c r="N243" s="20">
        <f>IFERROR(N242/N237,0)</f>
        <v>0.8</v>
      </c>
      <c r="R243" s="14" t="s">
        <v>9</v>
      </c>
      <c r="S243" s="20">
        <f>IFERROR(S242/S237,0)</f>
        <v>0.9</v>
      </c>
      <c r="X243" s="7"/>
      <c r="AC243" s="1"/>
    </row>
    <row r="244" spans="3:32" x14ac:dyDescent="0.25">
      <c r="D244" s="1"/>
      <c r="F244" s="1"/>
      <c r="J244" s="8"/>
      <c r="L244" s="1"/>
      <c r="X244" s="7"/>
      <c r="AC244" s="1"/>
    </row>
    <row r="245" spans="3:32" x14ac:dyDescent="0.25">
      <c r="C245" s="14" t="s">
        <v>192</v>
      </c>
      <c r="D245" s="36">
        <v>2</v>
      </c>
      <c r="F245" s="1"/>
      <c r="H245" s="14" t="s">
        <v>192</v>
      </c>
      <c r="I245" s="36">
        <v>2</v>
      </c>
      <c r="J245" s="8"/>
      <c r="L245" s="1"/>
      <c r="M245" s="14" t="s">
        <v>192</v>
      </c>
      <c r="N245" s="36">
        <v>2</v>
      </c>
      <c r="R245" s="14" t="s">
        <v>192</v>
      </c>
      <c r="S245" s="36">
        <v>1</v>
      </c>
      <c r="AC245" s="1"/>
    </row>
    <row r="246" spans="3:32" x14ac:dyDescent="0.25">
      <c r="C246" s="14" t="s">
        <v>198</v>
      </c>
      <c r="D246" s="36" t="s">
        <v>165</v>
      </c>
      <c r="F246" s="1"/>
      <c r="H246" s="14" t="s">
        <v>198</v>
      </c>
      <c r="I246" s="36" t="s">
        <v>169</v>
      </c>
      <c r="J246" s="8"/>
      <c r="L246" s="1"/>
      <c r="M246" s="14" t="s">
        <v>198</v>
      </c>
      <c r="N246" s="36" t="s">
        <v>166</v>
      </c>
      <c r="R246" s="14" t="s">
        <v>198</v>
      </c>
      <c r="S246" s="36"/>
      <c r="AC246" s="1"/>
    </row>
    <row r="247" spans="3:32" x14ac:dyDescent="0.25">
      <c r="C247" s="16" t="s">
        <v>12</v>
      </c>
      <c r="D247" s="18">
        <f>IF(D246=ENTRIES!$G$1,'CH DOCENTE'!$H$5,IF(D246=ENTRIES!$G$2,'CH DOCENTE'!$G$5,IF(D246=ENTRIES!$G$3,'CH DOCENTE'!$G$14,IF(D246=ENTRIES!$G$4,'CH DOCENTE'!$G$24,IF(D246=ENTRIES!$G$6,'CH DOCENTE'!$G$34,IF(D246=ENTRIES!$G$7,'CH DOCENTE'!$G$52,IF(D246=ENTRIES!$G$8,'CH DOCENTE'!$G$63,IF(D246=ENTRIES!$G$9,'CH DOCENTE'!$G$72,IF(D246=ENTRIES!$G$10,'CH DOCENTE'!$G$91,IF(D246=ENTRIES!$G$11,'CH DOCENTE'!$G$101,IF(D246=ENTRIES!$G$12,'CH DOCENTE'!$G$113,IF(D246=ENTRIES!$G$13,'CH DOCENTE'!$G$125))))))))))))</f>
        <v>6</v>
      </c>
      <c r="F247" s="1"/>
      <c r="H247" s="16" t="s">
        <v>12</v>
      </c>
      <c r="I247" s="18">
        <f>IF(I246=ENTRIES!$G$1,'CH DOCENTE'!$H$5,IF(I246=ENTRIES!$G$2,'CH DOCENTE'!$G$5,IF(I246=ENTRIES!$G$3,'CH DOCENTE'!$G$14,IF(I246=ENTRIES!$G$4,'CH DOCENTE'!$G$24,IF(I246=ENTRIES!$G$6,'CH DOCENTE'!$G$34,IF(I246=ENTRIES!$G$7,'CH DOCENTE'!$G$52,IF(I246=ENTRIES!$G$8,'CH DOCENTE'!$G$63,IF(I246=ENTRIES!$G$9,'CH DOCENTE'!$G$72,IF(I246=ENTRIES!$G$10,'CH DOCENTE'!$G$91,IF(I246=ENTRIES!$G$11,'CH DOCENTE'!$G$101,IF(I246=ENTRIES!$G$12,'CH DOCENTE'!$G$113,IF(I246=ENTRIES!$G$13,'CH DOCENTE'!$G$125))))))))))))</f>
        <v>3</v>
      </c>
      <c r="J247" s="8"/>
      <c r="L247" s="1"/>
      <c r="M247" s="16" t="s">
        <v>12</v>
      </c>
      <c r="N247" s="18">
        <f>IF(N246=ENTRIES!$G$1,'CH DOCENTE'!$H$5,IF(N246=ENTRIES!$G$2,'CH DOCENTE'!$G$5,IF(N246=ENTRIES!$G$3,'CH DOCENTE'!$G$14,IF(N246=ENTRIES!$G$4,'CH DOCENTE'!$G$24,IF(N246=ENTRIES!$G$6,'CH DOCENTE'!$G$34,IF(N246=ENTRIES!$G$7,'CH DOCENTE'!$G$52,IF(N246=ENTRIES!$G$8,'CH DOCENTE'!$G$63,IF(N246=ENTRIES!$G$9,'CH DOCENTE'!$G$72,IF(N246=ENTRIES!$G$10,'CH DOCENTE'!$G$91,IF(N246=ENTRIES!$G$11,'CH DOCENTE'!$G$101,IF(N246=ENTRIES!$G$12,'CH DOCENTE'!$G$113,IF(N246=ENTRIES!$G$13,'CH DOCENTE'!$G$125))))))))))))</f>
        <v>8</v>
      </c>
      <c r="R247" s="16" t="s">
        <v>12</v>
      </c>
      <c r="S247" s="18">
        <f>IF(S246=ENTRIES!$G$1,'CH DOCENTE'!$H$5,IF(S246=ENTRIES!$G$2,'CH DOCENTE'!$G$5,IF(S246=ENTRIES!$G$3,'CH DOCENTE'!$G$14,IF(S246=ENTRIES!$G$4,'CH DOCENTE'!$G$24,IF(S246=ENTRIES!$G$6,'CH DOCENTE'!$G$34,IF(S246=ENTRIES!$G$7,'CH DOCENTE'!$G$52,IF(S246=ENTRIES!$G$8,'CH DOCENTE'!$G$63,IF(S246=ENTRIES!$G$9,'CH DOCENTE'!$G$72,IF(S246=ENTRIES!$G$10,'CH DOCENTE'!$G$91,IF(S246=ENTRIES!$G$11,'CH DOCENTE'!$G$101,IF(S246=ENTRIES!$G$12,'CH DOCENTE'!$G$113,IF(S246=ENTRIES!$G$13,'CH DOCENTE'!$G$125))))))))))))</f>
        <v>0</v>
      </c>
      <c r="AC247" s="1"/>
    </row>
    <row r="248" spans="3:32" x14ac:dyDescent="0.25">
      <c r="C248" s="14" t="s">
        <v>199</v>
      </c>
      <c r="D248" s="36" t="s">
        <v>171</v>
      </c>
      <c r="F248" s="1"/>
      <c r="H248" s="14" t="s">
        <v>199</v>
      </c>
      <c r="I248" s="36"/>
      <c r="J248" s="8"/>
      <c r="L248" s="1"/>
      <c r="M248" s="14" t="s">
        <v>199</v>
      </c>
      <c r="N248" s="36"/>
      <c r="R248" s="14" t="s">
        <v>199</v>
      </c>
      <c r="S248" s="36"/>
      <c r="AC248" s="1"/>
    </row>
    <row r="249" spans="3:32" x14ac:dyDescent="0.25">
      <c r="C249" s="16" t="s">
        <v>12</v>
      </c>
      <c r="D249" s="18">
        <f>IF(D248=ENTRIES!$G$1,'CH DOCENTE'!$H$5,IF(D248=ENTRIES!$G$2,'CH DOCENTE'!$G$5,IF(D248=ENTRIES!$G$3,'CH DOCENTE'!$G$14,IF(D248=ENTRIES!$G$4,'CH DOCENTE'!$G$24,IF(D248=ENTRIES!$G$6,'CH DOCENTE'!$G$34,IF(D248=ENTRIES!$G$7,'CH DOCENTE'!$G$52,IF(D248=ENTRIES!$G$8,'CH DOCENTE'!$G$63,IF(D248=ENTRIES!$G$9,'CH DOCENTE'!$G$72,IF(D248=ENTRIES!$G$10,'CH DOCENTE'!$G$91,IF(D248=ENTRIES!$G$11,'CH DOCENTE'!$G$101,IF(D248=ENTRIES!$G$12,'CH DOCENTE'!$G$113,IF(D248=ENTRIES!$G$13,'CH DOCENTE'!$G$125))))))))))))</f>
        <v>8</v>
      </c>
      <c r="F249" s="1"/>
      <c r="H249" s="16" t="s">
        <v>12</v>
      </c>
      <c r="I249" s="18">
        <f>IF(I248=ENTRIES!$G$1,'CH DOCENTE'!$H$5,IF(I248=ENTRIES!$G$2,'CH DOCENTE'!$G$5,IF(I248=ENTRIES!$G$3,'CH DOCENTE'!$G$14,IF(I248=ENTRIES!$G$4,'CH DOCENTE'!$G$24,IF(I248=ENTRIES!$G$6,'CH DOCENTE'!$G$34,IF(I248=ENTRIES!$G$7,'CH DOCENTE'!$G$52,IF(I248=ENTRIES!$G$8,'CH DOCENTE'!$G$63,IF(I248=ENTRIES!$G$9,'CH DOCENTE'!$G$72,IF(I248=ENTRIES!$G$10,'CH DOCENTE'!$G$91,IF(I248=ENTRIES!$G$11,'CH DOCENTE'!$G$101,IF(I248=ENTRIES!$G$12,'CH DOCENTE'!$G$113,IF(I248=ENTRIES!$G$13,'CH DOCENTE'!$G$125))))))))))))</f>
        <v>0</v>
      </c>
      <c r="J249" s="8"/>
      <c r="L249" s="1"/>
      <c r="M249" s="16" t="s">
        <v>12</v>
      </c>
      <c r="N249" s="18">
        <f>IF(N248=ENTRIES!$G$1,'CH DOCENTE'!$H$5,IF(N248=ENTRIES!$G$2,'CH DOCENTE'!$G$5,IF(N248=ENTRIES!$G$3,'CH DOCENTE'!$G$14,IF(N248=ENTRIES!$G$4,'CH DOCENTE'!$G$24,IF(N248=ENTRIES!$G$6,'CH DOCENTE'!$G$34,IF(N248=ENTRIES!$G$7,'CH DOCENTE'!$G$52,IF(N248=ENTRIES!$G$8,'CH DOCENTE'!$G$63,IF(N248=ENTRIES!$G$9,'CH DOCENTE'!$G$72,IF(N248=ENTRIES!$G$10,'CH DOCENTE'!$G$91,IF(N248=ENTRIES!$G$11,'CH DOCENTE'!$G$101,IF(N248=ENTRIES!$G$12,'CH DOCENTE'!$G$113,IF(N248=ENTRIES!$G$13,'CH DOCENTE'!$G$125))))))))))))</f>
        <v>0</v>
      </c>
      <c r="R249" s="16" t="s">
        <v>12</v>
      </c>
      <c r="S249" s="18">
        <f>IF(S248=ENTRIES!$G$1,'CH DOCENTE'!$H$5,IF(S248=ENTRIES!$G$2,'CH DOCENTE'!$G$5,IF(S248=ENTRIES!$G$3,'CH DOCENTE'!$G$14,IF(S248=ENTRIES!$G$4,'CH DOCENTE'!$G$24,IF(S248=ENTRIES!$G$6,'CH DOCENTE'!$G$34,IF(S248=ENTRIES!$G$7,'CH DOCENTE'!$G$52,IF(S248=ENTRIES!$G$8,'CH DOCENTE'!$G$63,IF(S248=ENTRIES!$G$9,'CH DOCENTE'!$G$72,IF(S248=ENTRIES!$G$10,'CH DOCENTE'!$G$91,IF(S248=ENTRIES!$G$11,'CH DOCENTE'!$G$101,IF(S248=ENTRIES!$G$12,'CH DOCENTE'!$G$113,IF(S248=ENTRIES!$G$13,'CH DOCENTE'!$G$125))))))))))))</f>
        <v>0</v>
      </c>
      <c r="AC249" s="1"/>
    </row>
    <row r="250" spans="3:32" x14ac:dyDescent="0.25">
      <c r="C250" s="14" t="s">
        <v>200</v>
      </c>
      <c r="D250" s="36" t="s">
        <v>163</v>
      </c>
      <c r="F250" s="1"/>
      <c r="H250" s="14" t="s">
        <v>200</v>
      </c>
      <c r="I250" s="36"/>
      <c r="J250" s="8"/>
      <c r="L250" s="1"/>
      <c r="M250" s="14" t="s">
        <v>200</v>
      </c>
      <c r="N250" s="36"/>
      <c r="R250" s="14" t="s">
        <v>200</v>
      </c>
      <c r="S250" s="36"/>
      <c r="AC250" s="1"/>
    </row>
    <row r="251" spans="3:32" x14ac:dyDescent="0.25">
      <c r="C251" s="16" t="s">
        <v>12</v>
      </c>
      <c r="D251" s="18">
        <f>IF(D250=ENTRIES!$G$1,'CH DOCENTE'!$H$5,IF(D250=ENTRIES!$G$2,'CH DOCENTE'!$G$5,IF(D250=ENTRIES!$G$3,'CH DOCENTE'!$G$14,IF(D250=ENTRIES!$G$4,'CH DOCENTE'!$G$24,IF(D250=ENTRIES!$G$6,'CH DOCENTE'!$G$34,IF(D250=ENTRIES!$G$7,'CH DOCENTE'!$G$52,IF(D250=ENTRIES!$G$8,'CH DOCENTE'!$G$63,IF(D250=ENTRIES!$G$9,'CH DOCENTE'!$G$72,IF(D250=ENTRIES!$G$10,'CH DOCENTE'!$G$91,IF(D250=ENTRIES!$G$11,'CH DOCENTE'!$G$101,IF(D250=ENTRIES!$G$12,'CH DOCENTE'!$G$113,IF(D250=ENTRIES!$G$13,'CH DOCENTE'!$G$125))))))))))))</f>
        <v>7.5</v>
      </c>
      <c r="F251" s="1"/>
      <c r="H251" s="16" t="s">
        <v>12</v>
      </c>
      <c r="I251" s="18">
        <f>IF(I250=ENTRIES!$G$1,'CH DOCENTE'!$H$5,IF(I250=ENTRIES!$G$2,'CH DOCENTE'!$G$5,IF(I250=ENTRIES!$G$3,'CH DOCENTE'!$G$14,IF(I250=ENTRIES!$G$4,'CH DOCENTE'!$G$24,IF(I250=ENTRIES!$G$6,'CH DOCENTE'!$G$34,IF(I250=ENTRIES!$G$7,'CH DOCENTE'!$G$52,IF(I250=ENTRIES!$G$8,'CH DOCENTE'!$G$63,IF(I250=ENTRIES!$G$9,'CH DOCENTE'!$G$72,IF(I250=ENTRIES!$G$10,'CH DOCENTE'!$G$91,IF(I250=ENTRIES!$G$11,'CH DOCENTE'!$G$101,IF(I250=ENTRIES!$G$12,'CH DOCENTE'!$G$113,IF(I250=ENTRIES!$G$13,'CH DOCENTE'!$G$125))))))))))))</f>
        <v>0</v>
      </c>
      <c r="J251" s="8"/>
      <c r="L251" s="1"/>
      <c r="M251" s="16" t="s">
        <v>12</v>
      </c>
      <c r="N251" s="18">
        <f>IF(N250=ENTRIES!$G$1,'CH DOCENTE'!$H$5,IF(N250=ENTRIES!$G$2,'CH DOCENTE'!$G$5,IF(N250=ENTRIES!$G$3,'CH DOCENTE'!$G$14,IF(N250=ENTRIES!$G$4,'CH DOCENTE'!$G$24,IF(N250=ENTRIES!$G$6,'CH DOCENTE'!$G$34,IF(N250=ENTRIES!$G$7,'CH DOCENTE'!$G$52,IF(N250=ENTRIES!$G$8,'CH DOCENTE'!$G$63,IF(N250=ENTRIES!$G$9,'CH DOCENTE'!$G$72,IF(N250=ENTRIES!$G$10,'CH DOCENTE'!$G$91,IF(N250=ENTRIES!$G$11,'CH DOCENTE'!$G$101,IF(N250=ENTRIES!$G$12,'CH DOCENTE'!$G$113,IF(N250=ENTRIES!$G$13,'CH DOCENTE'!$G$125))))))))))))</f>
        <v>0</v>
      </c>
      <c r="R251" s="16" t="s">
        <v>12</v>
      </c>
      <c r="S251" s="18">
        <f>IF(S250=ENTRIES!$G$1,'CH DOCENTE'!$H$5,IF(S250=ENTRIES!$G$2,'CH DOCENTE'!$G$5,IF(S250=ENTRIES!$G$3,'CH DOCENTE'!$G$14,IF(S250=ENTRIES!$G$4,'CH DOCENTE'!$G$24,IF(S250=ENTRIES!$G$6,'CH DOCENTE'!$G$34,IF(S250=ENTRIES!$G$7,'CH DOCENTE'!$G$52,IF(S250=ENTRIES!$G$8,'CH DOCENTE'!$G$63,IF(S250=ENTRIES!$G$9,'CH DOCENTE'!$G$72,IF(S250=ENTRIES!$G$10,'CH DOCENTE'!$G$91,IF(S250=ENTRIES!$G$11,'CH DOCENTE'!$G$101,IF(S250=ENTRIES!$G$12,'CH DOCENTE'!$G$113,IF(S250=ENTRIES!$G$13,'CH DOCENTE'!$G$125))))))))))))</f>
        <v>0</v>
      </c>
      <c r="AC251" s="1"/>
    </row>
    <row r="252" spans="3:32" x14ac:dyDescent="0.25">
      <c r="C252" s="16" t="s">
        <v>201</v>
      </c>
      <c r="D252" s="18">
        <f>D251+D249+D247</f>
        <v>21.5</v>
      </c>
      <c r="F252" s="1"/>
      <c r="H252" s="16" t="s">
        <v>201</v>
      </c>
      <c r="I252" s="18">
        <f>I251+I249+I247</f>
        <v>3</v>
      </c>
      <c r="J252" s="8"/>
      <c r="L252" s="1"/>
      <c r="M252" s="16" t="s">
        <v>201</v>
      </c>
      <c r="N252" s="18">
        <f>N251+N249+N247</f>
        <v>8</v>
      </c>
      <c r="R252" s="16" t="s">
        <v>201</v>
      </c>
      <c r="S252" s="18">
        <f>S251+S249+S247</f>
        <v>0</v>
      </c>
      <c r="W252" s="5"/>
      <c r="X252" s="6"/>
      <c r="Y252" s="5"/>
      <c r="Z252" s="5"/>
      <c r="AA252" s="5"/>
      <c r="AC252" s="1"/>
      <c r="AE252" s="5"/>
      <c r="AF252" s="5"/>
    </row>
    <row r="253" spans="3:32" x14ac:dyDescent="0.25">
      <c r="C253" s="14" t="s">
        <v>193</v>
      </c>
      <c r="D253" s="73">
        <f>IFERROR(D245/D252,0)</f>
        <v>9.3023255813953487E-2</v>
      </c>
      <c r="H253" s="14" t="s">
        <v>193</v>
      </c>
      <c r="I253" s="73">
        <f>IFERROR(I245/I252,0)</f>
        <v>0.66666666666666663</v>
      </c>
      <c r="M253" s="14" t="s">
        <v>193</v>
      </c>
      <c r="N253" s="73">
        <f>IFERROR(N245/N252,0)</f>
        <v>0.25</v>
      </c>
      <c r="R253" s="14" t="s">
        <v>193</v>
      </c>
      <c r="S253" s="73">
        <f>IFERROR(S245/S252,0)</f>
        <v>0</v>
      </c>
      <c r="X253" s="7"/>
      <c r="AC253" s="1"/>
    </row>
    <row r="254" spans="3:32" x14ac:dyDescent="0.25">
      <c r="D254" s="1"/>
      <c r="F254" s="1"/>
      <c r="J254" s="8"/>
      <c r="L254" s="1"/>
      <c r="X254" s="7"/>
      <c r="AC254" s="1"/>
    </row>
    <row r="255" spans="3:32" x14ac:dyDescent="0.25">
      <c r="C255" s="14" t="s">
        <v>162</v>
      </c>
      <c r="D255" s="36">
        <v>10</v>
      </c>
      <c r="E255" s="85" t="s">
        <v>131</v>
      </c>
      <c r="F255" s="1"/>
      <c r="H255" s="14" t="s">
        <v>162</v>
      </c>
      <c r="I255" s="36">
        <v>3</v>
      </c>
      <c r="J255" s="85" t="s">
        <v>131</v>
      </c>
      <c r="L255" s="1"/>
      <c r="M255" s="14" t="s">
        <v>162</v>
      </c>
      <c r="N255" s="36">
        <v>6</v>
      </c>
      <c r="O255" s="85" t="s">
        <v>131</v>
      </c>
      <c r="R255" s="14" t="s">
        <v>162</v>
      </c>
      <c r="S255" s="36">
        <v>4</v>
      </c>
      <c r="T255" s="85" t="s">
        <v>131</v>
      </c>
      <c r="AB255" s="5"/>
      <c r="AC255" s="5"/>
      <c r="AD255" s="5"/>
    </row>
    <row r="256" spans="3:32" x14ac:dyDescent="0.25">
      <c r="C256" s="14" t="s">
        <v>180</v>
      </c>
      <c r="D256" s="36">
        <v>5</v>
      </c>
      <c r="E256" s="85" t="s">
        <v>131</v>
      </c>
      <c r="F256" s="1"/>
      <c r="H256" s="14" t="s">
        <v>180</v>
      </c>
      <c r="I256" s="36">
        <v>3</v>
      </c>
      <c r="J256" s="85" t="s">
        <v>131</v>
      </c>
      <c r="L256" s="1"/>
      <c r="M256" s="14" t="s">
        <v>180</v>
      </c>
      <c r="N256" s="36">
        <v>6</v>
      </c>
      <c r="O256" s="85" t="s">
        <v>131</v>
      </c>
      <c r="R256" s="14" t="s">
        <v>180</v>
      </c>
      <c r="S256" s="36">
        <v>4</v>
      </c>
      <c r="T256" s="85" t="s">
        <v>131</v>
      </c>
      <c r="AC256" s="1"/>
    </row>
    <row r="257" spans="2:30" x14ac:dyDescent="0.25">
      <c r="C257" s="14" t="s">
        <v>181</v>
      </c>
      <c r="D257" s="19">
        <f>IFERROR(D255/D256,0)</f>
        <v>2</v>
      </c>
      <c r="E257" s="23"/>
      <c r="F257" s="1"/>
      <c r="H257" s="14" t="s">
        <v>181</v>
      </c>
      <c r="I257" s="19">
        <f>IFERROR(I255/I256,0)</f>
        <v>1</v>
      </c>
      <c r="J257" s="23"/>
      <c r="L257" s="1"/>
      <c r="M257" s="14" t="s">
        <v>181</v>
      </c>
      <c r="N257" s="19">
        <f>IFERROR(N255/N256,0)</f>
        <v>1</v>
      </c>
      <c r="R257" s="14" t="s">
        <v>181</v>
      </c>
      <c r="S257" s="19">
        <f>IFERROR(S255/S256,0)</f>
        <v>1</v>
      </c>
      <c r="AC257" s="1"/>
    </row>
    <row r="258" spans="2:30" x14ac:dyDescent="0.25">
      <c r="C258" s="14" t="s">
        <v>182</v>
      </c>
      <c r="D258" s="19">
        <f>IFERROR(D257*D240,0)</f>
        <v>4</v>
      </c>
      <c r="E258" s="23"/>
      <c r="F258" s="1"/>
      <c r="H258" s="14" t="s">
        <v>182</v>
      </c>
      <c r="I258" s="19">
        <f>IFERROR(I257*I240,0)</f>
        <v>2</v>
      </c>
      <c r="J258" s="23"/>
      <c r="L258" s="1"/>
      <c r="M258" s="14" t="s">
        <v>182</v>
      </c>
      <c r="N258" s="19">
        <f>IFERROR(N257*N240,0)</f>
        <v>2</v>
      </c>
      <c r="R258" s="14" t="s">
        <v>182</v>
      </c>
      <c r="S258" s="19">
        <f>IFERROR(S257*S240,0)</f>
        <v>1</v>
      </c>
      <c r="W258" s="5"/>
      <c r="X258" s="6"/>
      <c r="Y258" s="5"/>
      <c r="Z258" s="5"/>
      <c r="AA258" s="5"/>
      <c r="AC258" s="1"/>
    </row>
    <row r="259" spans="2:30" x14ac:dyDescent="0.25">
      <c r="C259" s="14" t="s">
        <v>146</v>
      </c>
      <c r="D259" s="19">
        <f>IFERROR(D255*D240,0)</f>
        <v>20</v>
      </c>
      <c r="E259" s="23"/>
      <c r="F259" s="1"/>
      <c r="H259" s="14" t="s">
        <v>146</v>
      </c>
      <c r="I259" s="19">
        <f>IFERROR(I255*I240,0)</f>
        <v>6</v>
      </c>
      <c r="J259" s="23"/>
      <c r="L259" s="1"/>
      <c r="M259" s="14" t="s">
        <v>146</v>
      </c>
      <c r="N259" s="19">
        <f>IFERROR(N255*N240,0)</f>
        <v>12</v>
      </c>
      <c r="R259" s="14" t="s">
        <v>146</v>
      </c>
      <c r="S259" s="19">
        <f>IFERROR(S255*S240,0)</f>
        <v>4</v>
      </c>
      <c r="X259" s="7"/>
      <c r="AC259" s="1"/>
    </row>
    <row r="260" spans="2:30" x14ac:dyDescent="0.25">
      <c r="C260" s="21"/>
      <c r="D260" s="22"/>
      <c r="E260" s="23"/>
      <c r="F260" s="1"/>
      <c r="H260" s="21"/>
      <c r="I260" s="22"/>
      <c r="J260" s="23"/>
      <c r="L260" s="1"/>
      <c r="M260" s="21"/>
      <c r="N260" s="22"/>
      <c r="O260" s="23"/>
      <c r="R260" s="21"/>
      <c r="S260" s="22"/>
      <c r="T260" s="23"/>
      <c r="X260" s="7"/>
      <c r="AC260" s="1"/>
    </row>
    <row r="261" spans="2:30" x14ac:dyDescent="0.25">
      <c r="C261" s="14" t="s">
        <v>114</v>
      </c>
      <c r="D261" s="36" t="s">
        <v>112</v>
      </c>
      <c r="E261" s="85" t="s">
        <v>131</v>
      </c>
      <c r="F261" s="1"/>
      <c r="H261" s="14" t="s">
        <v>114</v>
      </c>
      <c r="I261" s="36" t="s">
        <v>113</v>
      </c>
      <c r="J261" s="85" t="s">
        <v>131</v>
      </c>
      <c r="L261" s="1"/>
      <c r="M261" s="14" t="s">
        <v>114</v>
      </c>
      <c r="N261" s="36" t="s">
        <v>112</v>
      </c>
      <c r="O261" s="85" t="s">
        <v>131</v>
      </c>
      <c r="R261" s="14" t="s">
        <v>114</v>
      </c>
      <c r="S261" s="36" t="s">
        <v>152</v>
      </c>
      <c r="T261" s="85" t="s">
        <v>131</v>
      </c>
      <c r="X261" s="7"/>
      <c r="AB261" s="5"/>
      <c r="AC261" s="5"/>
      <c r="AD261" s="5"/>
    </row>
    <row r="262" spans="2:30" x14ac:dyDescent="0.25">
      <c r="C262" s="16" t="s">
        <v>12</v>
      </c>
      <c r="D262" s="44">
        <f>IF(D261="Clínica",CRITÉRIOS!$G$12,IF(D261="Pré-clínica",CRITÉRIOS!$G$13,IF(D261="Extramuros",CRITÉRIOS!$G$15,"")))</f>
        <v>4</v>
      </c>
      <c r="E262" s="1"/>
      <c r="F262" s="1"/>
      <c r="H262" s="16" t="s">
        <v>12</v>
      </c>
      <c r="I262" s="44">
        <f>IF(I261="Clínica",CRITÉRIOS!$G$12,IF(I261="Pré-clínica",CRITÉRIOS!$G$13,IF(I261="Extramuros",CRITÉRIOS!$G$15,"")))</f>
        <v>8</v>
      </c>
      <c r="L262" s="1"/>
      <c r="M262" s="16" t="s">
        <v>12</v>
      </c>
      <c r="N262" s="44">
        <f>IF(N261="Clínica",CRITÉRIOS!$G$12,IF(N261="Pré-clínica",CRITÉRIOS!$G$13,IF(N261="Extramuros",CRITÉRIOS!$G$15,"")))</f>
        <v>4</v>
      </c>
      <c r="R262" s="16" t="s">
        <v>12</v>
      </c>
      <c r="S262" s="44">
        <f>IF(S261="Clínica",CRITÉRIOS!$G$12,IF(S261="Pré-clínica",CRITÉRIOS!$G$13,IF(S261="Extramuros",CRITÉRIOS!$G$15,"")))</f>
        <v>12</v>
      </c>
      <c r="X262" s="7"/>
      <c r="AC262" s="1"/>
    </row>
    <row r="263" spans="2:30" x14ac:dyDescent="0.25">
      <c r="C263" s="14" t="s">
        <v>6</v>
      </c>
      <c r="D263" s="19">
        <f>IFERROR(ROUNDDOWN(D242/D262,0),0)</f>
        <v>2</v>
      </c>
      <c r="E263" s="23"/>
      <c r="F263" s="1"/>
      <c r="H263" s="14" t="s">
        <v>6</v>
      </c>
      <c r="I263" s="19">
        <f>IFERROR(ROUNDDOWN(I242/I262,0),0)</f>
        <v>2</v>
      </c>
      <c r="J263" s="23"/>
      <c r="L263" s="1"/>
      <c r="M263" s="14" t="s">
        <v>6</v>
      </c>
      <c r="N263" s="19">
        <f>IFERROR(ROUNDDOWN(N242/N262,0),0)</f>
        <v>2</v>
      </c>
      <c r="O263" s="23"/>
      <c r="R263" s="14" t="s">
        <v>6</v>
      </c>
      <c r="S263" s="19">
        <f>IFERROR(ROUNDDOWN(S242/S262,0),0)</f>
        <v>3</v>
      </c>
      <c r="X263" s="7"/>
      <c r="AC263" s="1"/>
    </row>
    <row r="264" spans="2:30" x14ac:dyDescent="0.25">
      <c r="C264" s="24" t="s">
        <v>7</v>
      </c>
      <c r="D264" s="25">
        <f>IFERROR(ROUNDDOWN(D263*D240,0),0)</f>
        <v>4</v>
      </c>
      <c r="E264" s="23"/>
      <c r="F264" s="1"/>
      <c r="H264" s="24" t="s">
        <v>7</v>
      </c>
      <c r="I264" s="25">
        <f>IFERROR(ROUNDDOWN(I263*I240,0),0)</f>
        <v>4</v>
      </c>
      <c r="J264" s="23"/>
      <c r="L264" s="1"/>
      <c r="M264" s="24" t="s">
        <v>7</v>
      </c>
      <c r="N264" s="25">
        <f>IFERROR(ROUNDDOWN(N263*N240,0),0)</f>
        <v>4</v>
      </c>
      <c r="O264" s="23"/>
      <c r="R264" s="24" t="s">
        <v>7</v>
      </c>
      <c r="S264" s="25">
        <f>IFERROR(ROUNDDOWN(S263*S240,0),0)</f>
        <v>3</v>
      </c>
      <c r="AC264" s="1"/>
    </row>
    <row r="265" spans="2:30" x14ac:dyDescent="0.25">
      <c r="C265" s="14" t="s">
        <v>233</v>
      </c>
      <c r="D265" s="88">
        <f>IFERROR(D242/COUNTIF(C268:C275,"&lt;&gt;"),0)</f>
        <v>2.6666666666666665</v>
      </c>
      <c r="E265" s="23"/>
      <c r="F265" s="1"/>
      <c r="H265" s="14" t="s">
        <v>233</v>
      </c>
      <c r="I265" s="88">
        <f>IFERROR(I242/COUNTIF(H268:H275,"&lt;&gt;"),0)</f>
        <v>7.666666666666667</v>
      </c>
      <c r="J265" s="23"/>
      <c r="L265" s="1"/>
      <c r="M265" s="14" t="s">
        <v>233</v>
      </c>
      <c r="N265" s="88">
        <f>IFERROR(N242/COUNTIF(M268:M275,"&lt;&gt;"),0)</f>
        <v>4</v>
      </c>
      <c r="R265" s="14" t="s">
        <v>233</v>
      </c>
      <c r="S265" s="88" t="s">
        <v>234</v>
      </c>
      <c r="Y265" s="7"/>
      <c r="AD265" s="7"/>
    </row>
    <row r="266" spans="2:30" x14ac:dyDescent="0.25">
      <c r="C266" s="26"/>
      <c r="D266" s="27"/>
      <c r="E266" s="15"/>
      <c r="F266" s="15"/>
      <c r="H266" s="26"/>
      <c r="I266" s="27"/>
      <c r="J266" s="15"/>
      <c r="L266" s="1"/>
      <c r="M266" s="26"/>
      <c r="N266" s="27"/>
      <c r="O266" s="15"/>
      <c r="R266" s="26"/>
      <c r="S266" s="27"/>
      <c r="T266" s="15"/>
      <c r="W266" s="5"/>
      <c r="X266" s="6"/>
      <c r="Y266" s="5"/>
      <c r="AC266" s="1"/>
    </row>
    <row r="267" spans="2:30" x14ac:dyDescent="0.25">
      <c r="C267" s="28" t="s">
        <v>8</v>
      </c>
      <c r="D267" s="29" t="s">
        <v>17</v>
      </c>
      <c r="E267" s="29" t="s">
        <v>129</v>
      </c>
      <c r="F267" s="1"/>
      <c r="H267" s="28" t="s">
        <v>8</v>
      </c>
      <c r="I267" s="29" t="s">
        <v>17</v>
      </c>
      <c r="J267" s="29" t="s">
        <v>129</v>
      </c>
      <c r="L267" s="1"/>
      <c r="M267" s="28" t="s">
        <v>8</v>
      </c>
      <c r="N267" s="29" t="s">
        <v>17</v>
      </c>
      <c r="O267" s="29" t="s">
        <v>129</v>
      </c>
      <c r="R267" s="28" t="s">
        <v>8</v>
      </c>
      <c r="S267" s="29" t="s">
        <v>17</v>
      </c>
      <c r="T267" s="29" t="s">
        <v>129</v>
      </c>
      <c r="X267" s="7"/>
      <c r="AC267" s="1"/>
    </row>
    <row r="268" spans="2:30" x14ac:dyDescent="0.25">
      <c r="B268" s="86" t="s">
        <v>130</v>
      </c>
      <c r="C268" s="139" t="s">
        <v>165</v>
      </c>
      <c r="D268" s="36">
        <v>2</v>
      </c>
      <c r="E268" s="19">
        <f>D268*D$256</f>
        <v>10</v>
      </c>
      <c r="G268" s="86" t="s">
        <v>130</v>
      </c>
      <c r="H268" s="58" t="s">
        <v>169</v>
      </c>
      <c r="I268" s="36">
        <v>2</v>
      </c>
      <c r="J268" s="19">
        <f>I268*I$256</f>
        <v>6</v>
      </c>
      <c r="L268" s="86" t="s">
        <v>130</v>
      </c>
      <c r="M268" s="139" t="s">
        <v>166</v>
      </c>
      <c r="N268" s="36">
        <v>2</v>
      </c>
      <c r="O268" s="19">
        <f>N268*N$256</f>
        <v>12</v>
      </c>
      <c r="Q268" s="86" t="s">
        <v>130</v>
      </c>
      <c r="R268" s="58" t="s">
        <v>172</v>
      </c>
      <c r="S268" s="36">
        <v>5</v>
      </c>
      <c r="T268" s="19">
        <f>S268*S$256</f>
        <v>20</v>
      </c>
      <c r="X268" s="7"/>
      <c r="AC268" s="1"/>
    </row>
    <row r="269" spans="2:30" x14ac:dyDescent="0.25">
      <c r="B269" s="86" t="s">
        <v>130</v>
      </c>
      <c r="C269" s="58" t="s">
        <v>171</v>
      </c>
      <c r="D269" s="36">
        <v>2</v>
      </c>
      <c r="E269" s="19">
        <f t="shared" ref="E269:E275" si="24">D269*D$256</f>
        <v>10</v>
      </c>
      <c r="G269" s="86" t="s">
        <v>130</v>
      </c>
      <c r="H269" s="58" t="s">
        <v>169</v>
      </c>
      <c r="I269" s="36">
        <v>2</v>
      </c>
      <c r="J269" s="19">
        <f t="shared" ref="J269:J275" si="25">I269*I$256</f>
        <v>6</v>
      </c>
      <c r="L269" s="86" t="s">
        <v>130</v>
      </c>
      <c r="M269" s="139" t="s">
        <v>166</v>
      </c>
      <c r="N269" s="36">
        <v>2</v>
      </c>
      <c r="O269" s="19">
        <f t="shared" ref="O269:O275" si="26">N269*N$256</f>
        <v>12</v>
      </c>
      <c r="Q269" s="86" t="s">
        <v>130</v>
      </c>
      <c r="R269" s="58"/>
      <c r="S269" s="36"/>
      <c r="T269" s="19">
        <f t="shared" ref="T269:T275" si="27">S269*S$255</f>
        <v>0</v>
      </c>
      <c r="X269" s="7"/>
      <c r="AB269" s="5"/>
      <c r="AC269" s="1"/>
    </row>
    <row r="270" spans="2:30" x14ac:dyDescent="0.25">
      <c r="B270" s="86" t="s">
        <v>130</v>
      </c>
      <c r="C270" s="58" t="s">
        <v>163</v>
      </c>
      <c r="D270" s="36">
        <v>2</v>
      </c>
      <c r="E270" s="19">
        <f t="shared" si="24"/>
        <v>10</v>
      </c>
      <c r="G270" s="86" t="s">
        <v>130</v>
      </c>
      <c r="H270" s="58" t="s">
        <v>169</v>
      </c>
      <c r="I270" s="36">
        <v>2</v>
      </c>
      <c r="J270" s="19">
        <f t="shared" si="25"/>
        <v>6</v>
      </c>
      <c r="L270" s="86" t="s">
        <v>130</v>
      </c>
      <c r="M270" s="139"/>
      <c r="N270" s="36"/>
      <c r="O270" s="19">
        <f t="shared" si="26"/>
        <v>0</v>
      </c>
      <c r="Q270" s="86" t="s">
        <v>130</v>
      </c>
      <c r="R270" s="58"/>
      <c r="S270" s="36"/>
      <c r="T270" s="19">
        <f t="shared" si="27"/>
        <v>0</v>
      </c>
      <c r="X270" s="7"/>
      <c r="AC270" s="1"/>
    </row>
    <row r="271" spans="2:30" x14ac:dyDescent="0.25">
      <c r="B271" s="86" t="s">
        <v>130</v>
      </c>
      <c r="C271" s="139"/>
      <c r="D271" s="36"/>
      <c r="E271" s="19">
        <f t="shared" si="24"/>
        <v>0</v>
      </c>
      <c r="G271" s="86" t="s">
        <v>130</v>
      </c>
      <c r="H271" s="139"/>
      <c r="I271" s="36"/>
      <c r="J271" s="19">
        <f t="shared" si="25"/>
        <v>0</v>
      </c>
      <c r="L271" s="86" t="s">
        <v>130</v>
      </c>
      <c r="M271" s="139"/>
      <c r="N271" s="36"/>
      <c r="O271" s="19">
        <f t="shared" si="26"/>
        <v>0</v>
      </c>
      <c r="Q271" s="86" t="s">
        <v>130</v>
      </c>
      <c r="R271" s="58"/>
      <c r="S271" s="36"/>
      <c r="T271" s="19">
        <f t="shared" si="27"/>
        <v>0</v>
      </c>
      <c r="X271" s="7"/>
      <c r="AC271" s="1"/>
    </row>
    <row r="272" spans="2:30" x14ac:dyDescent="0.25">
      <c r="B272" s="86" t="s">
        <v>130</v>
      </c>
      <c r="C272" s="139"/>
      <c r="D272" s="36"/>
      <c r="E272" s="19">
        <f t="shared" si="24"/>
        <v>0</v>
      </c>
      <c r="G272" s="86" t="s">
        <v>130</v>
      </c>
      <c r="H272" s="139"/>
      <c r="I272" s="36"/>
      <c r="J272" s="19">
        <f t="shared" si="25"/>
        <v>0</v>
      </c>
      <c r="L272" s="86" t="s">
        <v>130</v>
      </c>
      <c r="M272" s="139"/>
      <c r="N272" s="36"/>
      <c r="O272" s="19">
        <f t="shared" si="26"/>
        <v>0</v>
      </c>
      <c r="Q272" s="86" t="s">
        <v>130</v>
      </c>
      <c r="R272" s="58"/>
      <c r="S272" s="36"/>
      <c r="T272" s="19">
        <f t="shared" ref="T272:T273" si="28">S272*S$255</f>
        <v>0</v>
      </c>
      <c r="X272" s="7"/>
      <c r="AC272" s="1"/>
    </row>
    <row r="273" spans="1:42" x14ac:dyDescent="0.25">
      <c r="B273" s="86" t="s">
        <v>130</v>
      </c>
      <c r="C273" s="139"/>
      <c r="D273" s="36"/>
      <c r="E273" s="19">
        <f t="shared" si="24"/>
        <v>0</v>
      </c>
      <c r="G273" s="86" t="s">
        <v>130</v>
      </c>
      <c r="H273" s="139"/>
      <c r="I273" s="36"/>
      <c r="J273" s="19">
        <f t="shared" si="25"/>
        <v>0</v>
      </c>
      <c r="L273" s="86" t="s">
        <v>130</v>
      </c>
      <c r="M273" s="139"/>
      <c r="N273" s="36"/>
      <c r="O273" s="19">
        <f t="shared" si="26"/>
        <v>0</v>
      </c>
      <c r="Q273" s="86" t="s">
        <v>130</v>
      </c>
      <c r="R273" s="139"/>
      <c r="S273" s="36"/>
      <c r="T273" s="19">
        <f t="shared" si="28"/>
        <v>0</v>
      </c>
      <c r="X273" s="7"/>
      <c r="AC273" s="1"/>
    </row>
    <row r="274" spans="1:42" x14ac:dyDescent="0.25">
      <c r="B274" s="86" t="s">
        <v>130</v>
      </c>
      <c r="C274" s="139"/>
      <c r="D274" s="36"/>
      <c r="E274" s="19">
        <f t="shared" si="24"/>
        <v>0</v>
      </c>
      <c r="G274" s="86" t="s">
        <v>130</v>
      </c>
      <c r="H274" s="139"/>
      <c r="I274" s="36"/>
      <c r="J274" s="19">
        <f t="shared" si="25"/>
        <v>0</v>
      </c>
      <c r="L274" s="86" t="s">
        <v>130</v>
      </c>
      <c r="M274" s="139"/>
      <c r="N274" s="36"/>
      <c r="O274" s="19">
        <f t="shared" si="26"/>
        <v>0</v>
      </c>
      <c r="Q274" s="86" t="s">
        <v>130</v>
      </c>
      <c r="R274" s="139"/>
      <c r="S274" s="36"/>
      <c r="T274" s="19">
        <f t="shared" si="27"/>
        <v>0</v>
      </c>
      <c r="X274" s="7"/>
      <c r="AC274" s="1"/>
    </row>
    <row r="275" spans="1:42" x14ac:dyDescent="0.25">
      <c r="B275" s="86" t="s">
        <v>130</v>
      </c>
      <c r="C275" s="139"/>
      <c r="D275" s="36"/>
      <c r="E275" s="19">
        <f t="shared" si="24"/>
        <v>0</v>
      </c>
      <c r="G275" s="86" t="s">
        <v>130</v>
      </c>
      <c r="H275" s="139"/>
      <c r="I275" s="36"/>
      <c r="J275" s="19">
        <f t="shared" si="25"/>
        <v>0</v>
      </c>
      <c r="L275" s="86" t="s">
        <v>130</v>
      </c>
      <c r="M275" s="139"/>
      <c r="N275" s="36"/>
      <c r="O275" s="19">
        <f t="shared" si="26"/>
        <v>0</v>
      </c>
      <c r="Q275" s="86" t="s">
        <v>130</v>
      </c>
      <c r="R275" s="139"/>
      <c r="S275" s="36"/>
      <c r="T275" s="19">
        <f t="shared" si="27"/>
        <v>0</v>
      </c>
      <c r="X275" s="7"/>
      <c r="AC275" s="1"/>
    </row>
    <row r="276" spans="1:42" x14ac:dyDescent="0.25">
      <c r="C276" s="30" t="s">
        <v>19</v>
      </c>
      <c r="D276" s="31">
        <f>SUM(D268:D275)</f>
        <v>6</v>
      </c>
      <c r="E276" s="23"/>
      <c r="F276" s="1"/>
      <c r="H276" s="30" t="s">
        <v>19</v>
      </c>
      <c r="I276" s="31">
        <f>SUM(I268:I275)</f>
        <v>6</v>
      </c>
      <c r="J276" s="23"/>
      <c r="L276" s="1"/>
      <c r="M276" s="30" t="s">
        <v>19</v>
      </c>
      <c r="N276" s="31">
        <f>SUM(N268:N275)</f>
        <v>4</v>
      </c>
      <c r="O276" s="23"/>
      <c r="R276" s="30" t="s">
        <v>19</v>
      </c>
      <c r="S276" s="31">
        <f>SUM(S268:S275)</f>
        <v>5</v>
      </c>
      <c r="T276" s="23"/>
      <c r="X276" s="7"/>
      <c r="AC276" s="1"/>
    </row>
    <row r="277" spans="1:42" x14ac:dyDescent="0.25">
      <c r="C277" s="32" t="s">
        <v>18</v>
      </c>
      <c r="D277" s="51" t="e">
        <f>COUNTIF(#REF!,C230)</f>
        <v>#REF!</v>
      </c>
      <c r="H277" s="32" t="s">
        <v>18</v>
      </c>
      <c r="I277" s="51" t="e">
        <f>COUNTIF(#REF!,H230)</f>
        <v>#REF!</v>
      </c>
      <c r="J277" s="8"/>
      <c r="L277" s="1"/>
      <c r="M277" s="32" t="s">
        <v>18</v>
      </c>
      <c r="N277" s="51" t="e">
        <f>COUNTIF(#REF!,M230)</f>
        <v>#REF!</v>
      </c>
      <c r="O277" s="8"/>
      <c r="R277" s="32" t="s">
        <v>18</v>
      </c>
      <c r="S277" s="51" t="e">
        <f>COUNTIF(#REF!,R230)</f>
        <v>#REF!</v>
      </c>
      <c r="T277" s="8"/>
      <c r="X277" s="7"/>
      <c r="AC277" s="1"/>
    </row>
    <row r="278" spans="1:42" x14ac:dyDescent="0.25">
      <c r="C278" s="33" t="s">
        <v>22</v>
      </c>
      <c r="D278" s="54" t="s">
        <v>24</v>
      </c>
      <c r="E278" s="85" t="s">
        <v>131</v>
      </c>
      <c r="H278" s="33" t="s">
        <v>22</v>
      </c>
      <c r="I278" s="54" t="s">
        <v>23</v>
      </c>
      <c r="J278" s="85" t="s">
        <v>131</v>
      </c>
      <c r="L278" s="1"/>
      <c r="M278" s="33" t="s">
        <v>22</v>
      </c>
      <c r="N278" s="54" t="s">
        <v>23</v>
      </c>
      <c r="O278" s="85" t="s">
        <v>131</v>
      </c>
      <c r="R278" s="33" t="s">
        <v>22</v>
      </c>
      <c r="S278" s="54" t="s">
        <v>23</v>
      </c>
      <c r="T278" s="85" t="s">
        <v>131</v>
      </c>
      <c r="X278" s="7"/>
      <c r="AC278" s="1"/>
    </row>
    <row r="282" spans="1:42" s="10" customFormat="1" x14ac:dyDescent="0.25">
      <c r="D282" s="11"/>
      <c r="E282" s="12"/>
      <c r="F282" s="12"/>
      <c r="AC282" s="11"/>
    </row>
    <row r="283" spans="1:42" ht="15" customHeight="1" x14ac:dyDescent="0.25">
      <c r="A283" s="128" t="s">
        <v>121</v>
      </c>
      <c r="B283" s="128"/>
    </row>
    <row r="284" spans="1:42" ht="15" customHeight="1" x14ac:dyDescent="0.25">
      <c r="A284" s="128"/>
      <c r="B284" s="128"/>
      <c r="C284" s="5"/>
      <c r="D284" s="1"/>
      <c r="E284" s="1"/>
      <c r="F284" s="5"/>
      <c r="G284" s="5"/>
      <c r="H284" s="5"/>
      <c r="K284" s="5"/>
      <c r="M284" s="5"/>
      <c r="P284" s="5"/>
      <c r="Q284" s="5"/>
      <c r="R284" s="5"/>
      <c r="U284" s="5"/>
      <c r="V284" s="5"/>
      <c r="W284" s="5"/>
      <c r="Z284" s="5"/>
      <c r="AA284" s="5"/>
      <c r="AB284" s="5"/>
      <c r="AC284" s="1"/>
      <c r="AE284" s="5"/>
      <c r="AF284" s="5"/>
      <c r="AG284" s="5"/>
      <c r="AK284" s="5"/>
      <c r="AL284" s="5"/>
      <c r="AM284" s="5"/>
      <c r="AN284" s="5"/>
      <c r="AO284" s="5"/>
      <c r="AP284" s="5"/>
    </row>
    <row r="285" spans="1:42" s="5" customFormat="1" x14ac:dyDescent="0.25">
      <c r="C285" s="1"/>
      <c r="D285" s="1"/>
      <c r="H285" s="1"/>
      <c r="I285" s="1"/>
      <c r="M285" s="1"/>
      <c r="N285" s="1"/>
      <c r="R285" s="1"/>
      <c r="S285" s="1"/>
      <c r="U285" s="1"/>
      <c r="V285" s="1"/>
      <c r="W285" s="1"/>
      <c r="X285" s="1"/>
      <c r="Y285" s="1"/>
      <c r="Z285" s="1"/>
      <c r="AA285" s="1"/>
      <c r="AB285" s="1"/>
      <c r="AC285" s="7"/>
      <c r="AD285" s="1"/>
    </row>
    <row r="286" spans="1:42" ht="15" customHeight="1" x14ac:dyDescent="0.25">
      <c r="C286" s="121" t="s">
        <v>140</v>
      </c>
      <c r="D286" s="121"/>
      <c r="E286" s="121"/>
      <c r="F286" s="1"/>
      <c r="H286" s="121" t="s">
        <v>141</v>
      </c>
      <c r="I286" s="121"/>
      <c r="J286" s="121"/>
      <c r="L286" s="1"/>
      <c r="M286" s="121" t="s">
        <v>142</v>
      </c>
      <c r="N286" s="121"/>
      <c r="O286" s="121"/>
      <c r="R286" s="121" t="s">
        <v>156</v>
      </c>
      <c r="S286" s="121"/>
      <c r="T286" s="121"/>
      <c r="W286" s="121" t="s">
        <v>217</v>
      </c>
      <c r="X286" s="121"/>
      <c r="Y286" s="121"/>
      <c r="AB286" s="121" t="s">
        <v>218</v>
      </c>
      <c r="AC286" s="121"/>
      <c r="AD286" s="121"/>
    </row>
    <row r="287" spans="1:42" ht="15" customHeight="1" x14ac:dyDescent="0.25">
      <c r="C287" s="121"/>
      <c r="D287" s="121"/>
      <c r="E287" s="121"/>
      <c r="F287" s="1"/>
      <c r="H287" s="121"/>
      <c r="I287" s="121"/>
      <c r="J287" s="121"/>
      <c r="L287" s="1"/>
      <c r="M287" s="121"/>
      <c r="N287" s="121"/>
      <c r="O287" s="121"/>
      <c r="R287" s="121"/>
      <c r="S287" s="121"/>
      <c r="T287" s="121"/>
      <c r="W287" s="121"/>
      <c r="X287" s="121"/>
      <c r="Y287" s="121"/>
      <c r="AB287" s="121"/>
      <c r="AC287" s="121"/>
      <c r="AD287" s="121"/>
    </row>
    <row r="288" spans="1:42" ht="18.75" x14ac:dyDescent="0.25">
      <c r="C288" s="13" t="s">
        <v>35</v>
      </c>
      <c r="D288" s="36" t="s">
        <v>30</v>
      </c>
      <c r="E288" s="85" t="s">
        <v>131</v>
      </c>
      <c r="F288" s="1"/>
      <c r="H288" s="13" t="s">
        <v>35</v>
      </c>
      <c r="I288" s="36" t="s">
        <v>30</v>
      </c>
      <c r="J288" s="85" t="s">
        <v>131</v>
      </c>
      <c r="L288" s="1"/>
      <c r="M288" s="13" t="s">
        <v>35</v>
      </c>
      <c r="N288" s="36" t="s">
        <v>30</v>
      </c>
      <c r="O288" s="85" t="s">
        <v>131</v>
      </c>
      <c r="R288" s="13" t="s">
        <v>35</v>
      </c>
      <c r="S288" s="36" t="s">
        <v>30</v>
      </c>
      <c r="T288" s="85" t="s">
        <v>131</v>
      </c>
      <c r="W288" s="13" t="s">
        <v>35</v>
      </c>
      <c r="X288" s="36" t="s">
        <v>30</v>
      </c>
      <c r="Y288" s="85" t="s">
        <v>131</v>
      </c>
      <c r="AB288" s="13" t="s">
        <v>35</v>
      </c>
      <c r="AC288" s="36" t="s">
        <v>30</v>
      </c>
      <c r="AD288" s="85" t="s">
        <v>131</v>
      </c>
    </row>
    <row r="289" spans="3:30" ht="15" customHeight="1" x14ac:dyDescent="0.25">
      <c r="C289" s="14" t="s">
        <v>0</v>
      </c>
      <c r="D289" s="36">
        <v>45</v>
      </c>
      <c r="E289" s="85" t="s">
        <v>131</v>
      </c>
      <c r="F289" s="1"/>
      <c r="H289" s="14" t="s">
        <v>0</v>
      </c>
      <c r="I289" s="36">
        <v>45</v>
      </c>
      <c r="J289" s="85" t="s">
        <v>131</v>
      </c>
      <c r="L289" s="1"/>
      <c r="M289" s="14" t="s">
        <v>0</v>
      </c>
      <c r="N289" s="36">
        <v>45</v>
      </c>
      <c r="O289" s="85" t="s">
        <v>131</v>
      </c>
      <c r="R289" s="14" t="s">
        <v>0</v>
      </c>
      <c r="S289" s="36">
        <v>45</v>
      </c>
      <c r="T289" s="85" t="s">
        <v>131</v>
      </c>
      <c r="W289" s="14" t="s">
        <v>0</v>
      </c>
      <c r="X289" s="36">
        <v>45</v>
      </c>
      <c r="Y289" s="85" t="s">
        <v>131</v>
      </c>
      <c r="AB289" s="14" t="s">
        <v>0</v>
      </c>
      <c r="AC289" s="36">
        <v>45</v>
      </c>
      <c r="AD289" s="85" t="s">
        <v>131</v>
      </c>
    </row>
    <row r="290" spans="3:30" ht="15" customHeight="1" x14ac:dyDescent="0.25">
      <c r="C290" s="14" t="s">
        <v>123</v>
      </c>
      <c r="D290" s="36" t="s">
        <v>122</v>
      </c>
      <c r="E290" s="85" t="s">
        <v>131</v>
      </c>
      <c r="F290" s="1"/>
      <c r="H290" s="14" t="s">
        <v>123</v>
      </c>
      <c r="I290" s="36" t="s">
        <v>20</v>
      </c>
      <c r="J290" s="85" t="s">
        <v>131</v>
      </c>
      <c r="L290" s="1"/>
      <c r="M290" s="14" t="s">
        <v>123</v>
      </c>
      <c r="N290" s="36" t="s">
        <v>20</v>
      </c>
      <c r="O290" s="85" t="s">
        <v>131</v>
      </c>
      <c r="R290" s="14" t="s">
        <v>123</v>
      </c>
      <c r="S290" s="36" t="s">
        <v>122</v>
      </c>
      <c r="T290" s="85" t="s">
        <v>131</v>
      </c>
      <c r="W290" s="14" t="s">
        <v>123</v>
      </c>
      <c r="X290" s="36"/>
      <c r="Y290" s="85" t="s">
        <v>131</v>
      </c>
      <c r="AB290" s="14" t="s">
        <v>123</v>
      </c>
      <c r="AC290" s="36"/>
      <c r="AD290" s="85" t="s">
        <v>131</v>
      </c>
    </row>
    <row r="291" spans="3:30" x14ac:dyDescent="0.25">
      <c r="C291" s="16" t="s">
        <v>12</v>
      </c>
      <c r="D291" s="17">
        <f>IF(D290="Dupla",2,IF(D290="Trio",3,IF(D290="Individual",1,"")))</f>
        <v>1</v>
      </c>
      <c r="F291" s="1"/>
      <c r="H291" s="16" t="s">
        <v>12</v>
      </c>
      <c r="I291" s="17">
        <f>IF(I290="Dupla",2,IF(I290="Trio",3,IF(I290="Individual",1,"")))</f>
        <v>3</v>
      </c>
      <c r="J291" s="8"/>
      <c r="L291" s="1"/>
      <c r="M291" s="16" t="s">
        <v>12</v>
      </c>
      <c r="N291" s="17">
        <f>IF(N290="Dupla",2,IF(N290="Trio",3,IF(N290="Individual",1,"")))</f>
        <v>3</v>
      </c>
      <c r="O291" s="8"/>
      <c r="R291" s="16" t="s">
        <v>12</v>
      </c>
      <c r="S291" s="17">
        <f>IF(S290="Dupla",2,IF(S290="Trio",3,IF(S290="Individual",1,"")))</f>
        <v>1</v>
      </c>
      <c r="T291" s="8"/>
      <c r="W291" s="16" t="s">
        <v>12</v>
      </c>
      <c r="X291" s="17" t="str">
        <f>IF(X290="Dupla",2,IF(X290="Trio",3,IF(X290="Individual",1,"")))</f>
        <v/>
      </c>
      <c r="AB291" s="16" t="s">
        <v>12</v>
      </c>
      <c r="AC291" s="17" t="str">
        <f>IF(AC290="Dupla",2,IF(AC290="Trio",3,IF(AC290="Individual",1,"")))</f>
        <v/>
      </c>
    </row>
    <row r="292" spans="3:30" x14ac:dyDescent="0.25">
      <c r="C292" s="14" t="s">
        <v>1</v>
      </c>
      <c r="D292" s="36" t="s">
        <v>110</v>
      </c>
      <c r="E292" s="85" t="s">
        <v>131</v>
      </c>
      <c r="F292" s="1"/>
      <c r="H292" s="14" t="s">
        <v>1</v>
      </c>
      <c r="I292" s="36" t="s">
        <v>41</v>
      </c>
      <c r="J292" s="85" t="s">
        <v>131</v>
      </c>
      <c r="L292" s="1"/>
      <c r="M292" s="14" t="s">
        <v>1</v>
      </c>
      <c r="N292" s="36" t="s">
        <v>41</v>
      </c>
      <c r="O292" s="85" t="s">
        <v>131</v>
      </c>
      <c r="R292" s="14" t="s">
        <v>1</v>
      </c>
      <c r="S292" s="36" t="s">
        <v>148</v>
      </c>
      <c r="T292" s="85" t="s">
        <v>131</v>
      </c>
      <c r="W292" s="14" t="s">
        <v>1</v>
      </c>
      <c r="X292" s="36"/>
      <c r="Y292" s="85" t="s">
        <v>131</v>
      </c>
      <c r="AB292" s="14" t="s">
        <v>1</v>
      </c>
      <c r="AC292" s="36"/>
      <c r="AD292" s="85" t="s">
        <v>131</v>
      </c>
    </row>
    <row r="293" spans="3:30" x14ac:dyDescent="0.25">
      <c r="C293" s="16" t="s">
        <v>12</v>
      </c>
      <c r="D293" s="18">
        <f>IF(D292=CRITÉRIOS!$B$14,CRITÉRIOS!$C$14,IF(D292=CRITÉRIOS!$B$15,CRITÉRIOS!$C$15,IF(D292=CRITÉRIOS!$B$16,CRITÉRIOS!$C$16,IF(D292=CRITÉRIOS!$B$17,CRITÉRIOS!$C$17,IF(D292=CRITÉRIOS!$B$18,CRITÉRIOS!$C$18,IF(D292=CRITÉRIOS!$B$19,CRITÉRIOS!$C$19,IF(D292=CRITÉRIOS!$B$20,CRITÉRIOS!$C$20,IF(D292=CRITÉRIOS!$B$21,CRITÉRIOS!$C$21,IF(D292=CRITÉRIOS!$B$12,CRITÉRIOS!$C$12,IF(D292=CRITÉRIOS!$B$13,CRITÉRIOS!$C$13,IF(D292=CRITÉRIOS!$B$22,CRITÉRIOS!$C$22,"")))))))))))</f>
        <v>30</v>
      </c>
      <c r="F293" s="1"/>
      <c r="H293" s="16" t="s">
        <v>12</v>
      </c>
      <c r="I293" s="18">
        <f>IF(I292=CRITÉRIOS!$B$14,CRITÉRIOS!$C$14,IF(I292=CRITÉRIOS!$B$15,CRITÉRIOS!$C$15,IF(I292=CRITÉRIOS!$B$16,CRITÉRIOS!$C$16,IF(I292=CRITÉRIOS!$B$17,CRITÉRIOS!$C$17,IF(I292=CRITÉRIOS!$B$18,CRITÉRIOS!$C$18,IF(I292=CRITÉRIOS!$B$19,CRITÉRIOS!$C$19,IF(I292=CRITÉRIOS!$B$20,CRITÉRIOS!$C$20,IF(I292=CRITÉRIOS!$B$21,CRITÉRIOS!$C$21,IF(I292=CRITÉRIOS!$B$12,CRITÉRIOS!$C$12,IF(I292=CRITÉRIOS!$B$13,CRITÉRIOS!$C$13,IF(I292=CRITÉRIOS!$B$22,CRITÉRIOS!$C$22,"")))))))))))</f>
        <v>10</v>
      </c>
      <c r="L293" s="1"/>
      <c r="M293" s="16" t="s">
        <v>12</v>
      </c>
      <c r="N293" s="18">
        <f>IF(N292=CRITÉRIOS!$B$14,CRITÉRIOS!$C$14,IF(N292=CRITÉRIOS!$B$15,CRITÉRIOS!$C$15,IF(N292=CRITÉRIOS!$B$16,CRITÉRIOS!$C$16,IF(N292=CRITÉRIOS!$B$17,CRITÉRIOS!$C$17,IF(N292=CRITÉRIOS!$B$18,CRITÉRIOS!$C$18,IF(N292=CRITÉRIOS!$B$19,CRITÉRIOS!$C$19,IF(N292=CRITÉRIOS!$B$20,CRITÉRIOS!$C$20,IF(N292=CRITÉRIOS!$B$21,CRITÉRIOS!$C$21,IF(N292=CRITÉRIOS!$B$12,CRITÉRIOS!$C$12,IF(N292=CRITÉRIOS!$B$13,CRITÉRIOS!$C$13,IF(N292=CRITÉRIOS!$B$22,CRITÉRIOS!$C$22,"")))))))))))</f>
        <v>10</v>
      </c>
      <c r="R293" s="16" t="s">
        <v>12</v>
      </c>
      <c r="S293" s="18">
        <f>IF(S292=CRITÉRIOS!$B$14,CRITÉRIOS!$C$14,IF(S292=CRITÉRIOS!$B$15,CRITÉRIOS!$C$15,IF(S292=CRITÉRIOS!$B$16,CRITÉRIOS!$C$16,IF(S292=CRITÉRIOS!$B$17,CRITÉRIOS!$C$17,IF(S292=CRITÉRIOS!$B$18,CRITÉRIOS!$C$18,IF(S292=CRITÉRIOS!$B$19,CRITÉRIOS!$C$19,IF(S292=CRITÉRIOS!$B$20,CRITÉRIOS!$C$20,IF(S292=CRITÉRIOS!$B$21,CRITÉRIOS!$C$21,IF(S292=CRITÉRIOS!$B$12,CRITÉRIOS!$C$12,IF(S292=CRITÉRIOS!$B$13,CRITÉRIOS!$C$13,IF(S292=CRITÉRIOS!$B$22,CRITÉRIOS!$C$22,"")))))))))))</f>
        <v>50</v>
      </c>
      <c r="W293" s="16" t="s">
        <v>12</v>
      </c>
      <c r="X293" s="18" t="str">
        <f>IF(X292=CRITÉRIOS!$B$14,CRITÉRIOS!$C$14,IF(X292=CRITÉRIOS!$B$15,CRITÉRIOS!$C$15,IF(X292=CRITÉRIOS!$B$16,CRITÉRIOS!$C$16,IF(X292=CRITÉRIOS!$B$17,CRITÉRIOS!$C$17,IF(X292=CRITÉRIOS!$B$18,CRITÉRIOS!$C$18,IF(X292=CRITÉRIOS!$B$19,CRITÉRIOS!$C$19,IF(X292=CRITÉRIOS!$B$20,CRITÉRIOS!$C$20,IF(X292=CRITÉRIOS!$B$21,CRITÉRIOS!$C$21,IF(X292=CRITÉRIOS!$B$12,CRITÉRIOS!$C$12,IF(X292=CRITÉRIOS!$B$13,CRITÉRIOS!$C$13,IF(X292=CRITÉRIOS!$B$22,CRITÉRIOS!$C$22,"")))))))))))</f>
        <v/>
      </c>
      <c r="AB293" s="16" t="s">
        <v>12</v>
      </c>
      <c r="AC293" s="18" t="str">
        <f>IF(AC292=CRITÉRIOS!$B$14,CRITÉRIOS!$C$14,IF(AC292=CRITÉRIOS!$B$15,CRITÉRIOS!$C$15,IF(AC292=CRITÉRIOS!$B$16,CRITÉRIOS!$C$16,IF(AC292=CRITÉRIOS!$B$17,CRITÉRIOS!$C$17,IF(AC292=CRITÉRIOS!$B$18,CRITÉRIOS!$C$18,IF(AC292=CRITÉRIOS!$B$19,CRITÉRIOS!$C$19,IF(AC292=CRITÉRIOS!$B$20,CRITÉRIOS!$C$20,IF(AC292=CRITÉRIOS!$B$21,CRITÉRIOS!$C$21,IF(AC292=CRITÉRIOS!$B$12,CRITÉRIOS!$C$12,IF(AC292=CRITÉRIOS!$B$13,CRITÉRIOS!$C$13,IF(AC292=CRITÉRIOS!$B$22,CRITÉRIOS!$C$22,"")))))))))))</f>
        <v/>
      </c>
    </row>
    <row r="294" spans="3:30" x14ac:dyDescent="0.25">
      <c r="C294" s="14" t="s">
        <v>10</v>
      </c>
      <c r="D294" s="19">
        <f>IFERROR(D289/D291,0)</f>
        <v>45</v>
      </c>
      <c r="F294" s="1"/>
      <c r="H294" s="14" t="s">
        <v>10</v>
      </c>
      <c r="I294" s="19">
        <f>IFERROR(I289/I291,0)</f>
        <v>15</v>
      </c>
      <c r="L294" s="1"/>
      <c r="M294" s="14" t="s">
        <v>10</v>
      </c>
      <c r="N294" s="19">
        <f>IFERROR(N289/N291,0)</f>
        <v>15</v>
      </c>
      <c r="R294" s="14" t="s">
        <v>10</v>
      </c>
      <c r="S294" s="19">
        <f>IFERROR(S289/S291,0)</f>
        <v>45</v>
      </c>
      <c r="W294" s="14" t="s">
        <v>10</v>
      </c>
      <c r="X294" s="19">
        <f>IFERROR(X289/X291,0)</f>
        <v>0</v>
      </c>
      <c r="AB294" s="14" t="s">
        <v>10</v>
      </c>
      <c r="AC294" s="19">
        <f>IFERROR(AC289/AC291,0)</f>
        <v>0</v>
      </c>
    </row>
    <row r="295" spans="3:30" x14ac:dyDescent="0.25">
      <c r="C295" s="14" t="s">
        <v>4</v>
      </c>
      <c r="D295" s="19">
        <f>IFERROR(D294/D293,0)</f>
        <v>1.5</v>
      </c>
      <c r="F295" s="1"/>
      <c r="H295" s="14" t="s">
        <v>4</v>
      </c>
      <c r="I295" s="19">
        <f>IFERROR(I294/I293,0)</f>
        <v>1.5</v>
      </c>
      <c r="L295" s="1"/>
      <c r="M295" s="14" t="s">
        <v>4</v>
      </c>
      <c r="N295" s="19">
        <f>IFERROR(N294/N293,0)</f>
        <v>1.5</v>
      </c>
      <c r="R295" s="14" t="s">
        <v>4</v>
      </c>
      <c r="S295" s="19">
        <f>IFERROR(S294/S293,0)</f>
        <v>0.9</v>
      </c>
      <c r="W295" s="14" t="s">
        <v>4</v>
      </c>
      <c r="X295" s="19">
        <f>IFERROR(X294/X293,0)</f>
        <v>0</v>
      </c>
      <c r="AB295" s="14" t="s">
        <v>4</v>
      </c>
      <c r="AC295" s="19">
        <f>IFERROR(AC294/AC293,0)</f>
        <v>0</v>
      </c>
    </row>
    <row r="296" spans="3:30" x14ac:dyDescent="0.25">
      <c r="C296" s="14" t="s">
        <v>13</v>
      </c>
      <c r="D296" s="19">
        <v>3</v>
      </c>
      <c r="E296" s="8" t="s">
        <v>245</v>
      </c>
      <c r="F296" s="1"/>
      <c r="H296" s="14" t="s">
        <v>13</v>
      </c>
      <c r="I296" s="19">
        <f>ROUNDUP(I295, 0)</f>
        <v>2</v>
      </c>
      <c r="L296" s="1"/>
      <c r="M296" s="14" t="s">
        <v>13</v>
      </c>
      <c r="N296" s="19">
        <f>ROUNDUP(N295, 0)</f>
        <v>2</v>
      </c>
      <c r="O296" s="8" t="s">
        <v>185</v>
      </c>
      <c r="R296" s="14" t="s">
        <v>13</v>
      </c>
      <c r="S296" s="19">
        <f>ROUND(S295, 0)</f>
        <v>1</v>
      </c>
      <c r="W296" s="14" t="s">
        <v>13</v>
      </c>
      <c r="X296" s="19">
        <f>ROUND(X295, 0)</f>
        <v>0</v>
      </c>
      <c r="AB296" s="14" t="s">
        <v>13</v>
      </c>
      <c r="AC296" s="19">
        <f>ROUND(AC295, 0)</f>
        <v>0</v>
      </c>
    </row>
    <row r="297" spans="3:30" x14ac:dyDescent="0.25">
      <c r="C297" s="14" t="s">
        <v>11</v>
      </c>
      <c r="D297" s="19">
        <f>IFERROR(D294/D296,0)</f>
        <v>15</v>
      </c>
      <c r="F297" s="1"/>
      <c r="H297" s="14" t="s">
        <v>11</v>
      </c>
      <c r="I297" s="19">
        <f>IFERROR(I294/I296,0)</f>
        <v>7.5</v>
      </c>
      <c r="L297" s="1"/>
      <c r="M297" s="14" t="s">
        <v>11</v>
      </c>
      <c r="N297" s="19">
        <f>IFERROR(N294/N296,0)</f>
        <v>7.5</v>
      </c>
      <c r="R297" s="14" t="s">
        <v>11</v>
      </c>
      <c r="S297" s="19">
        <f>IFERROR(S294/S296,0)</f>
        <v>45</v>
      </c>
      <c r="W297" s="14" t="s">
        <v>11</v>
      </c>
      <c r="X297" s="19">
        <f>IFERROR(X294/X296,0)</f>
        <v>0</v>
      </c>
      <c r="AB297" s="14" t="s">
        <v>11</v>
      </c>
      <c r="AC297" s="19">
        <f>IFERROR(AC294/AC296,0)</f>
        <v>0</v>
      </c>
    </row>
    <row r="298" spans="3:30" x14ac:dyDescent="0.25">
      <c r="C298" s="14" t="s">
        <v>14</v>
      </c>
      <c r="D298" s="19">
        <f>ROUND(D297, 0)</f>
        <v>15</v>
      </c>
      <c r="F298" s="1"/>
      <c r="H298" s="14" t="s">
        <v>14</v>
      </c>
      <c r="I298" s="19">
        <f>ROUND(I297, 0)</f>
        <v>8</v>
      </c>
      <c r="L298" s="1"/>
      <c r="M298" s="14" t="s">
        <v>14</v>
      </c>
      <c r="N298" s="19">
        <f>ROUND(N297, 0)</f>
        <v>8</v>
      </c>
      <c r="R298" s="14" t="s">
        <v>14</v>
      </c>
      <c r="S298" s="19">
        <f>ROUND(S297, 0)</f>
        <v>45</v>
      </c>
      <c r="W298" s="14" t="s">
        <v>14</v>
      </c>
      <c r="X298" s="19">
        <f>ROUND(X297, 0)</f>
        <v>0</v>
      </c>
      <c r="AB298" s="14" t="s">
        <v>14</v>
      </c>
      <c r="AC298" s="19">
        <f>ROUND(AC297, 0)</f>
        <v>0</v>
      </c>
    </row>
    <row r="299" spans="3:30" x14ac:dyDescent="0.25">
      <c r="C299" s="14" t="s">
        <v>9</v>
      </c>
      <c r="D299" s="20">
        <f>IFERROR(D298/D293,0)</f>
        <v>0.5</v>
      </c>
      <c r="F299" s="1"/>
      <c r="H299" s="14" t="s">
        <v>9</v>
      </c>
      <c r="I299" s="20">
        <f>IFERROR(I298/I293,0)</f>
        <v>0.8</v>
      </c>
      <c r="L299" s="1"/>
      <c r="M299" s="14" t="s">
        <v>9</v>
      </c>
      <c r="N299" s="20">
        <f>IFERROR(N298/N293,0)</f>
        <v>0.8</v>
      </c>
      <c r="R299" s="14" t="s">
        <v>9</v>
      </c>
      <c r="S299" s="20">
        <f>IFERROR(S298/S293,0)</f>
        <v>0.9</v>
      </c>
      <c r="W299" s="14" t="s">
        <v>9</v>
      </c>
      <c r="X299" s="20">
        <f>IFERROR(X298/X293,0)</f>
        <v>0</v>
      </c>
      <c r="AB299" s="14" t="s">
        <v>9</v>
      </c>
      <c r="AC299" s="20">
        <f>IFERROR(AC298/AC293,0)</f>
        <v>0</v>
      </c>
    </row>
    <row r="300" spans="3:30" x14ac:dyDescent="0.25">
      <c r="D300" s="1"/>
      <c r="F300" s="1"/>
      <c r="J300" s="8"/>
      <c r="L300" s="1"/>
      <c r="AC300" s="1"/>
    </row>
    <row r="301" spans="3:30" x14ac:dyDescent="0.25">
      <c r="C301" s="14" t="s">
        <v>192</v>
      </c>
      <c r="D301" s="36">
        <v>3</v>
      </c>
      <c r="F301" s="1"/>
      <c r="H301" s="14" t="s">
        <v>192</v>
      </c>
      <c r="I301" s="36">
        <v>2</v>
      </c>
      <c r="J301" s="8"/>
      <c r="L301" s="1"/>
      <c r="M301" s="14" t="s">
        <v>192</v>
      </c>
      <c r="N301" s="36">
        <v>3</v>
      </c>
      <c r="R301" s="14" t="s">
        <v>192</v>
      </c>
      <c r="S301" s="36">
        <v>2</v>
      </c>
      <c r="W301" s="14" t="s">
        <v>192</v>
      </c>
      <c r="X301" s="36">
        <v>2</v>
      </c>
      <c r="AB301" s="14" t="s">
        <v>192</v>
      </c>
      <c r="AC301" s="36">
        <v>2</v>
      </c>
    </row>
    <row r="302" spans="3:30" x14ac:dyDescent="0.25">
      <c r="C302" s="14" t="s">
        <v>198</v>
      </c>
      <c r="D302" s="36" t="s">
        <v>163</v>
      </c>
      <c r="F302" s="1"/>
      <c r="H302" s="14" t="s">
        <v>198</v>
      </c>
      <c r="I302" s="36" t="s">
        <v>165</v>
      </c>
      <c r="J302" s="8"/>
      <c r="L302" s="1"/>
      <c r="M302" s="14" t="s">
        <v>198</v>
      </c>
      <c r="N302" s="36" t="s">
        <v>166</v>
      </c>
      <c r="R302" s="14" t="s">
        <v>198</v>
      </c>
      <c r="S302" s="36"/>
      <c r="W302" s="14" t="s">
        <v>198</v>
      </c>
      <c r="X302" s="36"/>
      <c r="AB302" s="14" t="s">
        <v>198</v>
      </c>
      <c r="AC302" s="36"/>
    </row>
    <row r="303" spans="3:30" x14ac:dyDescent="0.25">
      <c r="C303" s="16" t="s">
        <v>12</v>
      </c>
      <c r="D303" s="18">
        <f>IF(D302=ENTRIES!$G$1,'CH DOCENTE'!$H$5,IF(D302=ENTRIES!$G$2,'CH DOCENTE'!$G$5,IF(D302=ENTRIES!$G$3,'CH DOCENTE'!$G$14,IF(D302=ENTRIES!$G$4,'CH DOCENTE'!$G$24,IF(D302=ENTRIES!$G$6,'CH DOCENTE'!$G$34,IF(D302=ENTRIES!$G$7,'CH DOCENTE'!$G$52,IF(D302=ENTRIES!$G$8,'CH DOCENTE'!$G$63,IF(D302=ENTRIES!$G$9,'CH DOCENTE'!$G$72,IF(D302=ENTRIES!$G$10,'CH DOCENTE'!$G$91,IF(D302=ENTRIES!$G$11,'CH DOCENTE'!$G$101,IF(D302=ENTRIES!$G$12,'CH DOCENTE'!$G$113,IF(D302=ENTRIES!$G$13,'CH DOCENTE'!$G$125))))))))))))</f>
        <v>7.5</v>
      </c>
      <c r="F303" s="1"/>
      <c r="H303" s="16" t="s">
        <v>12</v>
      </c>
      <c r="I303" s="18">
        <f>IF(I302=ENTRIES!$G$1,'CH DOCENTE'!$H$5,IF(I302=ENTRIES!$G$2,'CH DOCENTE'!$G$5,IF(I302=ENTRIES!$G$3,'CH DOCENTE'!$G$14,IF(I302=ENTRIES!$G$4,'CH DOCENTE'!$G$24,IF(I302=ENTRIES!$G$6,'CH DOCENTE'!$G$34,IF(I302=ENTRIES!$G$7,'CH DOCENTE'!$G$52,IF(I302=ENTRIES!$G$8,'CH DOCENTE'!$G$63,IF(I302=ENTRIES!$G$9,'CH DOCENTE'!$G$72,IF(I302=ENTRIES!$G$10,'CH DOCENTE'!$G$91,IF(I302=ENTRIES!$G$11,'CH DOCENTE'!$G$101,IF(I302=ENTRIES!$G$12,'CH DOCENTE'!$G$113,IF(I302=ENTRIES!$G$13,'CH DOCENTE'!$G$125))))))))))))</f>
        <v>6</v>
      </c>
      <c r="J303" s="8"/>
      <c r="L303" s="1"/>
      <c r="M303" s="16" t="s">
        <v>12</v>
      </c>
      <c r="N303" s="18">
        <f>IF(N302=ENTRIES!$G$1,'CH DOCENTE'!$H$5,IF(N302=ENTRIES!$G$2,'CH DOCENTE'!$G$5,IF(N302=ENTRIES!$G$3,'CH DOCENTE'!$G$14,IF(N302=ENTRIES!$G$4,'CH DOCENTE'!$G$24,IF(N302=ENTRIES!$G$6,'CH DOCENTE'!$G$34,IF(N302=ENTRIES!$G$7,'CH DOCENTE'!$G$52,IF(N302=ENTRIES!$G$8,'CH DOCENTE'!$G$63,IF(N302=ENTRIES!$G$9,'CH DOCENTE'!$G$72,IF(N302=ENTRIES!$G$10,'CH DOCENTE'!$G$91,IF(N302=ENTRIES!$G$11,'CH DOCENTE'!$G$101,IF(N302=ENTRIES!$G$12,'CH DOCENTE'!$G$113,IF(N302=ENTRIES!$G$13,'CH DOCENTE'!$G$125))))))))))))</f>
        <v>8</v>
      </c>
      <c r="R303" s="16" t="s">
        <v>12</v>
      </c>
      <c r="S303" s="18">
        <f>IF(S302=ENTRIES!$G$1,'CH DOCENTE'!$H$5,IF(S302=ENTRIES!$G$2,'CH DOCENTE'!$G$5,IF(S302=ENTRIES!$G$3,'CH DOCENTE'!$G$14,IF(S302=ENTRIES!$G$4,'CH DOCENTE'!$G$24,IF(S302=ENTRIES!$G$6,'CH DOCENTE'!$G$34,IF(S302=ENTRIES!$G$7,'CH DOCENTE'!$G$52,IF(S302=ENTRIES!$G$8,'CH DOCENTE'!$G$63,IF(S302=ENTRIES!$G$9,'CH DOCENTE'!$G$72,IF(S302=ENTRIES!$G$10,'CH DOCENTE'!$G$91,IF(S302=ENTRIES!$G$11,'CH DOCENTE'!$G$101,IF(S302=ENTRIES!$G$12,'CH DOCENTE'!$G$113,IF(S302=ENTRIES!$G$13,'CH DOCENTE'!$G$125))))))))))))</f>
        <v>0</v>
      </c>
      <c r="W303" s="16" t="s">
        <v>12</v>
      </c>
      <c r="X303" s="18">
        <f>IF(X302=ENTRIES!$G$1,'CH DOCENTE'!$H$5,IF(X302=ENTRIES!$G$2,'CH DOCENTE'!$G$5,IF(X302=ENTRIES!$G$3,'CH DOCENTE'!$G$14,IF(X302=ENTRIES!$G$4,'CH DOCENTE'!$G$24,IF(X302=ENTRIES!$G$6,'CH DOCENTE'!$G$34,IF(X302=ENTRIES!$G$7,'CH DOCENTE'!$G$52,IF(X302=ENTRIES!$G$8,'CH DOCENTE'!$G$63,IF(X302=ENTRIES!$G$9,'CH DOCENTE'!$G$72,IF(X302=ENTRIES!$G$10,'CH DOCENTE'!$G$91,IF(X302=ENTRIES!$G$11,'CH DOCENTE'!$G$101,IF(X302=ENTRIES!$G$12,'CH DOCENTE'!$G$113,IF(X302=ENTRIES!$G$13,'CH DOCENTE'!$G$125))))))))))))</f>
        <v>0</v>
      </c>
      <c r="AB303" s="16" t="s">
        <v>12</v>
      </c>
      <c r="AC303" s="18">
        <f>IF(AC302=ENTRIES!$G$1,'CH DOCENTE'!$H$5,IF(AC302=ENTRIES!$G$2,'CH DOCENTE'!$G$5,IF(AC302=ENTRIES!$G$3,'CH DOCENTE'!$G$14,IF(AC302=ENTRIES!$G$4,'CH DOCENTE'!$G$24,IF(AC302=ENTRIES!$G$6,'CH DOCENTE'!$G$34,IF(AC302=ENTRIES!$G$7,'CH DOCENTE'!$G$52,IF(AC302=ENTRIES!$G$8,'CH DOCENTE'!$G$63,IF(AC302=ENTRIES!$G$9,'CH DOCENTE'!$G$72,IF(AC302=ENTRIES!$G$10,'CH DOCENTE'!$G$91,IF(AC302=ENTRIES!$G$11,'CH DOCENTE'!$G$101,IF(AC302=ENTRIES!$G$12,'CH DOCENTE'!$G$113,IF(AC302=ENTRIES!$G$13,'CH DOCENTE'!$G$125))))))))))))</f>
        <v>0</v>
      </c>
    </row>
    <row r="304" spans="3:30" x14ac:dyDescent="0.25">
      <c r="C304" s="14" t="s">
        <v>199</v>
      </c>
      <c r="D304" s="36"/>
      <c r="F304" s="1"/>
      <c r="H304" s="14" t="s">
        <v>199</v>
      </c>
      <c r="I304" s="36" t="s">
        <v>167</v>
      </c>
      <c r="J304" s="8"/>
      <c r="L304" s="1"/>
      <c r="M304" s="14" t="s">
        <v>199</v>
      </c>
      <c r="N304" s="36"/>
      <c r="R304" s="14" t="s">
        <v>199</v>
      </c>
      <c r="S304" s="36"/>
      <c r="W304" s="14" t="s">
        <v>199</v>
      </c>
      <c r="X304" s="36"/>
      <c r="AB304" s="14" t="s">
        <v>199</v>
      </c>
      <c r="AC304" s="36"/>
    </row>
    <row r="305" spans="3:30" x14ac:dyDescent="0.25">
      <c r="C305" s="16" t="s">
        <v>12</v>
      </c>
      <c r="D305" s="18">
        <f>IF(D304=ENTRIES!$G$1,'CH DOCENTE'!$H$5,IF(D304=ENTRIES!$G$2,'CH DOCENTE'!$G$5,IF(D304=ENTRIES!$G$3,'CH DOCENTE'!$G$14,IF(D304=ENTRIES!$G$4,'CH DOCENTE'!$G$24,IF(D304=ENTRIES!$G$6,'CH DOCENTE'!$G$34,IF(D304=ENTRIES!$G$7,'CH DOCENTE'!$G$52,IF(D304=ENTRIES!$G$8,'CH DOCENTE'!$G$63,IF(D304=ENTRIES!$G$9,'CH DOCENTE'!$G$72,IF(D304=ENTRIES!$G$10,'CH DOCENTE'!$G$91,IF(D304=ENTRIES!$G$11,'CH DOCENTE'!$G$101,IF(D304=ENTRIES!$G$12,'CH DOCENTE'!$G$113,IF(D304=ENTRIES!$G$13,'CH DOCENTE'!$G$125))))))))))))</f>
        <v>0</v>
      </c>
      <c r="F305" s="1"/>
      <c r="H305" s="16" t="s">
        <v>12</v>
      </c>
      <c r="I305" s="18">
        <f>IF(I304=ENTRIES!$G$1,'CH DOCENTE'!$H$5,IF(I304=ENTRIES!$G$2,'CH DOCENTE'!$G$5,IF(I304=ENTRIES!$G$3,'CH DOCENTE'!$G$14,IF(I304=ENTRIES!$G$4,'CH DOCENTE'!$G$24,IF(I304=ENTRIES!$G$6,'CH DOCENTE'!$G$34,IF(I304=ENTRIES!$G$7,'CH DOCENTE'!$G$52,IF(I304=ENTRIES!$G$8,'CH DOCENTE'!$G$63,IF(I304=ENTRIES!$G$9,'CH DOCENTE'!$G$72,IF(I304=ENTRIES!$G$10,'CH DOCENTE'!$G$91,IF(I304=ENTRIES!$G$11,'CH DOCENTE'!$G$101,IF(I304=ENTRIES!$G$12,'CH DOCENTE'!$G$113,IF(I304=ENTRIES!$G$13,'CH DOCENTE'!$G$125))))))))))))</f>
        <v>4</v>
      </c>
      <c r="J305" s="8"/>
      <c r="L305" s="1"/>
      <c r="M305" s="16" t="s">
        <v>12</v>
      </c>
      <c r="N305" s="18">
        <f>IF(N304=ENTRIES!$G$1,'CH DOCENTE'!$H$5,IF(N304=ENTRIES!$G$2,'CH DOCENTE'!$G$5,IF(N304=ENTRIES!$G$3,'CH DOCENTE'!$G$14,IF(N304=ENTRIES!$G$4,'CH DOCENTE'!$G$24,IF(N304=ENTRIES!$G$6,'CH DOCENTE'!$G$34,IF(N304=ENTRIES!$G$7,'CH DOCENTE'!$G$52,IF(N304=ENTRIES!$G$8,'CH DOCENTE'!$G$63,IF(N304=ENTRIES!$G$9,'CH DOCENTE'!$G$72,IF(N304=ENTRIES!$G$10,'CH DOCENTE'!$G$91,IF(N304=ENTRIES!$G$11,'CH DOCENTE'!$G$101,IF(N304=ENTRIES!$G$12,'CH DOCENTE'!$G$113,IF(N304=ENTRIES!$G$13,'CH DOCENTE'!$G$125))))))))))))</f>
        <v>0</v>
      </c>
      <c r="R305" s="16" t="s">
        <v>12</v>
      </c>
      <c r="S305" s="18">
        <f>IF(S304=ENTRIES!$G$1,'CH DOCENTE'!$H$5,IF(S304=ENTRIES!$G$2,'CH DOCENTE'!$G$5,IF(S304=ENTRIES!$G$3,'CH DOCENTE'!$G$14,IF(S304=ENTRIES!$G$4,'CH DOCENTE'!$G$24,IF(S304=ENTRIES!$G$6,'CH DOCENTE'!$G$34,IF(S304=ENTRIES!$G$7,'CH DOCENTE'!$G$52,IF(S304=ENTRIES!$G$8,'CH DOCENTE'!$G$63,IF(S304=ENTRIES!$G$9,'CH DOCENTE'!$G$72,IF(S304=ENTRIES!$G$10,'CH DOCENTE'!$G$91,IF(S304=ENTRIES!$G$11,'CH DOCENTE'!$G$101,IF(S304=ENTRIES!$G$12,'CH DOCENTE'!$G$113,IF(S304=ENTRIES!$G$13,'CH DOCENTE'!$G$125))))))))))))</f>
        <v>0</v>
      </c>
      <c r="W305" s="16" t="s">
        <v>12</v>
      </c>
      <c r="X305" s="18">
        <f>IF(X304=ENTRIES!$G$1,'CH DOCENTE'!$H$5,IF(X304=ENTRIES!$G$2,'CH DOCENTE'!$G$5,IF(X304=ENTRIES!$G$3,'CH DOCENTE'!$G$14,IF(X304=ENTRIES!$G$4,'CH DOCENTE'!$G$24,IF(X304=ENTRIES!$G$6,'CH DOCENTE'!$G$34,IF(X304=ENTRIES!$G$7,'CH DOCENTE'!$G$52,IF(X304=ENTRIES!$G$8,'CH DOCENTE'!$G$63,IF(X304=ENTRIES!$G$9,'CH DOCENTE'!$G$72,IF(X304=ENTRIES!$G$10,'CH DOCENTE'!$G$91,IF(X304=ENTRIES!$G$11,'CH DOCENTE'!$G$101,IF(X304=ENTRIES!$G$12,'CH DOCENTE'!$G$113,IF(X304=ENTRIES!$G$13,'CH DOCENTE'!$G$125))))))))))))</f>
        <v>0</v>
      </c>
      <c r="AB305" s="16" t="s">
        <v>12</v>
      </c>
      <c r="AC305" s="18">
        <f>IF(AC304=ENTRIES!$G$1,'CH DOCENTE'!$H$5,IF(AC304=ENTRIES!$G$2,'CH DOCENTE'!$G$5,IF(AC304=ENTRIES!$G$3,'CH DOCENTE'!$G$14,IF(AC304=ENTRIES!$G$4,'CH DOCENTE'!$G$24,IF(AC304=ENTRIES!$G$6,'CH DOCENTE'!$G$34,IF(AC304=ENTRIES!$G$7,'CH DOCENTE'!$G$52,IF(AC304=ENTRIES!$G$8,'CH DOCENTE'!$G$63,IF(AC304=ENTRIES!$G$9,'CH DOCENTE'!$G$72,IF(AC304=ENTRIES!$G$10,'CH DOCENTE'!$G$91,IF(AC304=ENTRIES!$G$11,'CH DOCENTE'!$G$101,IF(AC304=ENTRIES!$G$12,'CH DOCENTE'!$G$113,IF(AC304=ENTRIES!$G$13,'CH DOCENTE'!$G$125))))))))))))</f>
        <v>0</v>
      </c>
    </row>
    <row r="306" spans="3:30" x14ac:dyDescent="0.25">
      <c r="C306" s="14" t="s">
        <v>200</v>
      </c>
      <c r="D306" s="36"/>
      <c r="F306" s="1"/>
      <c r="H306" s="14" t="s">
        <v>200</v>
      </c>
      <c r="I306" s="36" t="s">
        <v>171</v>
      </c>
      <c r="J306" s="8"/>
      <c r="L306" s="1"/>
      <c r="M306" s="14" t="s">
        <v>200</v>
      </c>
      <c r="N306" s="36"/>
      <c r="R306" s="14" t="s">
        <v>200</v>
      </c>
      <c r="S306" s="36"/>
      <c r="W306" s="14" t="s">
        <v>200</v>
      </c>
      <c r="X306" s="36"/>
      <c r="AB306" s="14" t="s">
        <v>200</v>
      </c>
      <c r="AC306" s="36"/>
    </row>
    <row r="307" spans="3:30" x14ac:dyDescent="0.25">
      <c r="C307" s="16" t="s">
        <v>12</v>
      </c>
      <c r="D307" s="18">
        <f>IF(D306=ENTRIES!$G$1,'CH DOCENTE'!$H$5,IF(D306=ENTRIES!$G$2,'CH DOCENTE'!$G$5,IF(D306=ENTRIES!$G$3,'CH DOCENTE'!$G$14,IF(D306=ENTRIES!$G$4,'CH DOCENTE'!$G$24,IF(D306=ENTRIES!$G$6,'CH DOCENTE'!$G$34,IF(D306=ENTRIES!$G$7,'CH DOCENTE'!$G$52,IF(D306=ENTRIES!$G$8,'CH DOCENTE'!$G$63,IF(D306=ENTRIES!$G$9,'CH DOCENTE'!$G$72,IF(D306=ENTRIES!$G$10,'CH DOCENTE'!$G$91,IF(D306=ENTRIES!$G$11,'CH DOCENTE'!$G$101,IF(D306=ENTRIES!$G$12,'CH DOCENTE'!$G$113,IF(D306=ENTRIES!$G$13,'CH DOCENTE'!$G$125))))))))))))</f>
        <v>0</v>
      </c>
      <c r="F307" s="1"/>
      <c r="H307" s="16" t="s">
        <v>12</v>
      </c>
      <c r="I307" s="18">
        <f>IF(I306=ENTRIES!$G$1,'CH DOCENTE'!$H$5,IF(I306=ENTRIES!$G$2,'CH DOCENTE'!$G$5,IF(I306=ENTRIES!$G$3,'CH DOCENTE'!$G$14,IF(I306=ENTRIES!$G$4,'CH DOCENTE'!$G$24,IF(I306=ENTRIES!$G$6,'CH DOCENTE'!$G$34,IF(I306=ENTRIES!$G$7,'CH DOCENTE'!$G$52,IF(I306=ENTRIES!$G$8,'CH DOCENTE'!$G$63,IF(I306=ENTRIES!$G$9,'CH DOCENTE'!$G$72,IF(I306=ENTRIES!$G$10,'CH DOCENTE'!$G$91,IF(I306=ENTRIES!$G$11,'CH DOCENTE'!$G$101,IF(I306=ENTRIES!$G$12,'CH DOCENTE'!$G$113,IF(I306=ENTRIES!$G$13,'CH DOCENTE'!$G$125))))))))))))</f>
        <v>8</v>
      </c>
      <c r="J307" s="8"/>
      <c r="L307" s="1"/>
      <c r="M307" s="16" t="s">
        <v>12</v>
      </c>
      <c r="N307" s="18">
        <f>IF(N306=ENTRIES!$G$1,'CH DOCENTE'!$H$5,IF(N306=ENTRIES!$G$2,'CH DOCENTE'!$G$5,IF(N306=ENTRIES!$G$3,'CH DOCENTE'!$G$14,IF(N306=ENTRIES!$G$4,'CH DOCENTE'!$G$24,IF(N306=ENTRIES!$G$6,'CH DOCENTE'!$G$34,IF(N306=ENTRIES!$G$7,'CH DOCENTE'!$G$52,IF(N306=ENTRIES!$G$8,'CH DOCENTE'!$G$63,IF(N306=ENTRIES!$G$9,'CH DOCENTE'!$G$72,IF(N306=ENTRIES!$G$10,'CH DOCENTE'!$G$91,IF(N306=ENTRIES!$G$11,'CH DOCENTE'!$G$101,IF(N306=ENTRIES!$G$12,'CH DOCENTE'!$G$113,IF(N306=ENTRIES!$G$13,'CH DOCENTE'!$G$125))))))))))))</f>
        <v>0</v>
      </c>
      <c r="R307" s="16" t="s">
        <v>12</v>
      </c>
      <c r="S307" s="18">
        <f>IF(S306=ENTRIES!$G$1,'CH DOCENTE'!$H$5,IF(S306=ENTRIES!$G$2,'CH DOCENTE'!$G$5,IF(S306=ENTRIES!$G$3,'CH DOCENTE'!$G$14,IF(S306=ENTRIES!$G$4,'CH DOCENTE'!$G$24,IF(S306=ENTRIES!$G$6,'CH DOCENTE'!$G$34,IF(S306=ENTRIES!$G$7,'CH DOCENTE'!$G$52,IF(S306=ENTRIES!$G$8,'CH DOCENTE'!$G$63,IF(S306=ENTRIES!$G$9,'CH DOCENTE'!$G$72,IF(S306=ENTRIES!$G$10,'CH DOCENTE'!$G$91,IF(S306=ENTRIES!$G$11,'CH DOCENTE'!$G$101,IF(S306=ENTRIES!$G$12,'CH DOCENTE'!$G$113,IF(S306=ENTRIES!$G$13,'CH DOCENTE'!$G$125))))))))))))</f>
        <v>0</v>
      </c>
      <c r="W307" s="16" t="s">
        <v>12</v>
      </c>
      <c r="X307" s="18">
        <f>IF(X306=ENTRIES!$G$1,'CH DOCENTE'!$H$5,IF(X306=ENTRIES!$G$2,'CH DOCENTE'!$G$5,IF(X306=ENTRIES!$G$3,'CH DOCENTE'!$G$14,IF(X306=ENTRIES!$G$4,'CH DOCENTE'!$G$24,IF(X306=ENTRIES!$G$6,'CH DOCENTE'!$G$34,IF(X306=ENTRIES!$G$7,'CH DOCENTE'!$G$52,IF(X306=ENTRIES!$G$8,'CH DOCENTE'!$G$63,IF(X306=ENTRIES!$G$9,'CH DOCENTE'!$G$72,IF(X306=ENTRIES!$G$10,'CH DOCENTE'!$G$91,IF(X306=ENTRIES!$G$11,'CH DOCENTE'!$G$101,IF(X306=ENTRIES!$G$12,'CH DOCENTE'!$G$113,IF(X306=ENTRIES!$G$13,'CH DOCENTE'!$G$125))))))))))))</f>
        <v>0</v>
      </c>
      <c r="AB307" s="16" t="s">
        <v>12</v>
      </c>
      <c r="AC307" s="18">
        <f>IF(AC306=ENTRIES!$G$1,'CH DOCENTE'!$H$5,IF(AC306=ENTRIES!$G$2,'CH DOCENTE'!$G$5,IF(AC306=ENTRIES!$G$3,'CH DOCENTE'!$G$14,IF(AC306=ENTRIES!$G$4,'CH DOCENTE'!$G$24,IF(AC306=ENTRIES!$G$6,'CH DOCENTE'!$G$34,IF(AC306=ENTRIES!$G$7,'CH DOCENTE'!$G$52,IF(AC306=ENTRIES!$G$8,'CH DOCENTE'!$G$63,IF(AC306=ENTRIES!$G$9,'CH DOCENTE'!$G$72,IF(AC306=ENTRIES!$G$10,'CH DOCENTE'!$G$91,IF(AC306=ENTRIES!$G$11,'CH DOCENTE'!$G$101,IF(AC306=ENTRIES!$G$12,'CH DOCENTE'!$G$113,IF(AC306=ENTRIES!$G$13,'CH DOCENTE'!$G$125))))))))))))</f>
        <v>0</v>
      </c>
    </row>
    <row r="308" spans="3:30" x14ac:dyDescent="0.25">
      <c r="C308" s="16" t="s">
        <v>201</v>
      </c>
      <c r="D308" s="18">
        <f>D307+D305+D303</f>
        <v>7.5</v>
      </c>
      <c r="F308" s="1"/>
      <c r="H308" s="16" t="s">
        <v>201</v>
      </c>
      <c r="I308" s="18">
        <f>I307+I305+I303</f>
        <v>18</v>
      </c>
      <c r="J308" s="8"/>
      <c r="L308" s="1"/>
      <c r="M308" s="16" t="s">
        <v>201</v>
      </c>
      <c r="N308" s="18">
        <f>N307+N305+N303</f>
        <v>8</v>
      </c>
      <c r="R308" s="16" t="s">
        <v>201</v>
      </c>
      <c r="S308" s="18">
        <f>S307+S305+S303</f>
        <v>0</v>
      </c>
      <c r="W308" s="16" t="s">
        <v>201</v>
      </c>
      <c r="X308" s="18">
        <f>X307+X305+X303</f>
        <v>0</v>
      </c>
      <c r="AB308" s="16" t="s">
        <v>201</v>
      </c>
      <c r="AC308" s="18">
        <f>AC307+AC305+AC303</f>
        <v>0</v>
      </c>
    </row>
    <row r="309" spans="3:30" x14ac:dyDescent="0.25">
      <c r="C309" s="14" t="s">
        <v>193</v>
      </c>
      <c r="D309" s="73">
        <f>IFERROR(D301/D308,0)</f>
        <v>0.4</v>
      </c>
      <c r="H309" s="14" t="s">
        <v>193</v>
      </c>
      <c r="I309" s="73">
        <f>IFERROR(I301/I308,0)</f>
        <v>0.1111111111111111</v>
      </c>
      <c r="M309" s="14" t="s">
        <v>193</v>
      </c>
      <c r="N309" s="73">
        <f>IFERROR(N301/N308,0)</f>
        <v>0.375</v>
      </c>
      <c r="R309" s="14" t="s">
        <v>193</v>
      </c>
      <c r="S309" s="73">
        <f>IFERROR(S301/S308,0)</f>
        <v>0</v>
      </c>
      <c r="W309" s="14" t="s">
        <v>193</v>
      </c>
      <c r="X309" s="73">
        <f>IFERROR(X301/X308,0)</f>
        <v>0</v>
      </c>
      <c r="AB309" s="14" t="s">
        <v>193</v>
      </c>
      <c r="AC309" s="73">
        <f>IFERROR(AC301/AC308,0)</f>
        <v>0</v>
      </c>
    </row>
    <row r="310" spans="3:30" x14ac:dyDescent="0.25">
      <c r="D310" s="1"/>
      <c r="F310" s="1"/>
      <c r="J310" s="8"/>
      <c r="L310" s="1"/>
      <c r="AC310" s="1"/>
    </row>
    <row r="311" spans="3:30" x14ac:dyDescent="0.25">
      <c r="C311" s="14" t="s">
        <v>162</v>
      </c>
      <c r="D311" s="36">
        <v>4</v>
      </c>
      <c r="E311" s="85" t="s">
        <v>131</v>
      </c>
      <c r="F311" s="1"/>
      <c r="H311" s="14" t="s">
        <v>162</v>
      </c>
      <c r="I311" s="36">
        <v>6</v>
      </c>
      <c r="J311" s="85" t="s">
        <v>131</v>
      </c>
      <c r="L311" s="1"/>
      <c r="M311" s="14" t="s">
        <v>162</v>
      </c>
      <c r="N311" s="36">
        <v>6</v>
      </c>
      <c r="O311" s="85" t="s">
        <v>131</v>
      </c>
      <c r="R311" s="14" t="s">
        <v>162</v>
      </c>
      <c r="S311" s="36">
        <v>4</v>
      </c>
      <c r="T311" s="85" t="s">
        <v>131</v>
      </c>
      <c r="W311" s="14" t="s">
        <v>162</v>
      </c>
      <c r="X311" s="36"/>
      <c r="Y311" s="85" t="s">
        <v>131</v>
      </c>
      <c r="AB311" s="14" t="s">
        <v>162</v>
      </c>
      <c r="AC311" s="36"/>
      <c r="AD311" s="85" t="s">
        <v>131</v>
      </c>
    </row>
    <row r="312" spans="3:30" x14ac:dyDescent="0.25">
      <c r="C312" s="14" t="s">
        <v>180</v>
      </c>
      <c r="D312" s="36">
        <v>4</v>
      </c>
      <c r="E312" s="85" t="s">
        <v>131</v>
      </c>
      <c r="F312" s="1"/>
      <c r="H312" s="14" t="s">
        <v>180</v>
      </c>
      <c r="I312" s="36">
        <v>6</v>
      </c>
      <c r="J312" s="85" t="s">
        <v>131</v>
      </c>
      <c r="L312" s="1"/>
      <c r="M312" s="14" t="s">
        <v>180</v>
      </c>
      <c r="N312" s="36">
        <v>6</v>
      </c>
      <c r="O312" s="85" t="s">
        <v>131</v>
      </c>
      <c r="R312" s="14" t="s">
        <v>180</v>
      </c>
      <c r="S312" s="36">
        <v>4</v>
      </c>
      <c r="T312" s="85" t="s">
        <v>131</v>
      </c>
      <c r="W312" s="14" t="s">
        <v>180</v>
      </c>
      <c r="X312" s="36"/>
      <c r="Y312" s="85" t="s">
        <v>131</v>
      </c>
      <c r="AB312" s="14" t="s">
        <v>180</v>
      </c>
      <c r="AC312" s="36"/>
      <c r="AD312" s="85" t="s">
        <v>131</v>
      </c>
    </row>
    <row r="313" spans="3:30" x14ac:dyDescent="0.25">
      <c r="C313" s="14" t="s">
        <v>181</v>
      </c>
      <c r="D313" s="19">
        <f>IFERROR(D311/D312,0)</f>
        <v>1</v>
      </c>
      <c r="E313" s="23"/>
      <c r="F313" s="1"/>
      <c r="H313" s="14" t="s">
        <v>181</v>
      </c>
      <c r="I313" s="19">
        <f>IFERROR(I311/I312,0)</f>
        <v>1</v>
      </c>
      <c r="J313" s="23"/>
      <c r="L313" s="1"/>
      <c r="M313" s="14" t="s">
        <v>181</v>
      </c>
      <c r="N313" s="19">
        <f>IFERROR(N311/N312,0)</f>
        <v>1</v>
      </c>
      <c r="R313" s="14" t="s">
        <v>181</v>
      </c>
      <c r="S313" s="19">
        <f>IFERROR(S311/S312,0)</f>
        <v>1</v>
      </c>
      <c r="W313" s="14" t="s">
        <v>181</v>
      </c>
      <c r="X313" s="19">
        <f>IFERROR(X311/X312,0)</f>
        <v>0</v>
      </c>
      <c r="AB313" s="14" t="s">
        <v>181</v>
      </c>
      <c r="AC313" s="19">
        <f>IFERROR(AC311/AC312,0)</f>
        <v>0</v>
      </c>
    </row>
    <row r="314" spans="3:30" x14ac:dyDescent="0.25">
      <c r="C314" s="14" t="s">
        <v>182</v>
      </c>
      <c r="D314" s="19">
        <f>IFERROR(D313*D296,0)</f>
        <v>3</v>
      </c>
      <c r="E314" s="23"/>
      <c r="F314" s="1"/>
      <c r="H314" s="14" t="s">
        <v>182</v>
      </c>
      <c r="I314" s="19">
        <f>IFERROR(I313*I296,0)</f>
        <v>2</v>
      </c>
      <c r="J314" s="23"/>
      <c r="L314" s="1"/>
      <c r="M314" s="14" t="s">
        <v>182</v>
      </c>
      <c r="N314" s="19">
        <f>IFERROR(N313*N296,0)</f>
        <v>2</v>
      </c>
      <c r="R314" s="14" t="s">
        <v>182</v>
      </c>
      <c r="S314" s="19">
        <f>IFERROR(S313*S296,0)</f>
        <v>1</v>
      </c>
      <c r="W314" s="14" t="s">
        <v>182</v>
      </c>
      <c r="X314" s="19">
        <f>IFERROR(X313*X296,0)</f>
        <v>0</v>
      </c>
      <c r="AB314" s="14" t="s">
        <v>182</v>
      </c>
      <c r="AC314" s="19">
        <f>IFERROR(AC313*AC296,0)</f>
        <v>0</v>
      </c>
    </row>
    <row r="315" spans="3:30" x14ac:dyDescent="0.25">
      <c r="C315" s="14" t="s">
        <v>146</v>
      </c>
      <c r="D315" s="19">
        <f>IFERROR(D311*D296,0)</f>
        <v>12</v>
      </c>
      <c r="E315" s="23"/>
      <c r="F315" s="1"/>
      <c r="H315" s="14" t="s">
        <v>146</v>
      </c>
      <c r="I315" s="19">
        <f>IFERROR(I311*I296,0)</f>
        <v>12</v>
      </c>
      <c r="J315" s="23"/>
      <c r="L315" s="1"/>
      <c r="M315" s="14" t="s">
        <v>146</v>
      </c>
      <c r="N315" s="19">
        <f>IFERROR(N311*N296,0)</f>
        <v>12</v>
      </c>
      <c r="R315" s="14" t="s">
        <v>146</v>
      </c>
      <c r="S315" s="19">
        <f>IFERROR(S311*S296,0)</f>
        <v>4</v>
      </c>
      <c r="W315" s="14" t="s">
        <v>146</v>
      </c>
      <c r="X315" s="19">
        <f>IFERROR(X311*X296,0)</f>
        <v>0</v>
      </c>
      <c r="AB315" s="14" t="s">
        <v>146</v>
      </c>
      <c r="AC315" s="19">
        <f>IFERROR(AC311*AC296,0)</f>
        <v>0</v>
      </c>
    </row>
    <row r="316" spans="3:30" x14ac:dyDescent="0.25">
      <c r="C316" s="21"/>
      <c r="D316" s="22"/>
      <c r="E316" s="23"/>
      <c r="F316" s="1"/>
      <c r="H316" s="21"/>
      <c r="I316" s="22"/>
      <c r="J316" s="23"/>
      <c r="K316" s="23"/>
      <c r="L316" s="1"/>
      <c r="M316" s="21"/>
      <c r="N316" s="22"/>
      <c r="O316" s="23"/>
      <c r="R316" s="21"/>
      <c r="S316" s="22"/>
      <c r="T316" s="23"/>
      <c r="W316" s="138"/>
      <c r="X316" s="52"/>
      <c r="AB316" s="138"/>
      <c r="AC316" s="52"/>
    </row>
    <row r="317" spans="3:30" x14ac:dyDescent="0.25">
      <c r="C317" s="14" t="s">
        <v>114</v>
      </c>
      <c r="D317" s="36" t="s">
        <v>113</v>
      </c>
      <c r="E317" s="85" t="s">
        <v>131</v>
      </c>
      <c r="F317" s="1"/>
      <c r="H317" s="14" t="s">
        <v>114</v>
      </c>
      <c r="I317" s="36" t="s">
        <v>112</v>
      </c>
      <c r="J317" s="85" t="s">
        <v>131</v>
      </c>
      <c r="K317" s="23"/>
      <c r="L317" s="1"/>
      <c r="M317" s="14" t="s">
        <v>114</v>
      </c>
      <c r="N317" s="36" t="s">
        <v>112</v>
      </c>
      <c r="O317" s="85" t="s">
        <v>131</v>
      </c>
      <c r="R317" s="14" t="s">
        <v>114</v>
      </c>
      <c r="S317" s="36" t="s">
        <v>152</v>
      </c>
      <c r="T317" s="85" t="s">
        <v>131</v>
      </c>
      <c r="W317" s="14" t="s">
        <v>114</v>
      </c>
      <c r="X317" s="36"/>
      <c r="Y317" s="85" t="s">
        <v>131</v>
      </c>
      <c r="AB317" s="14" t="s">
        <v>114</v>
      </c>
      <c r="AC317" s="36"/>
      <c r="AD317" s="85" t="s">
        <v>131</v>
      </c>
    </row>
    <row r="318" spans="3:30" x14ac:dyDescent="0.25">
      <c r="C318" s="16" t="s">
        <v>12</v>
      </c>
      <c r="D318" s="44">
        <f>IF(D317="Clínica",CRITÉRIOS!$G$12,IF(D317="Pré-clínica",CRITÉRIOS!$G$13,IF(D317="Extramuros",CRITÉRIOS!$G$15,"")))</f>
        <v>8</v>
      </c>
      <c r="E318" s="1"/>
      <c r="F318" s="1"/>
      <c r="H318" s="16" t="s">
        <v>12</v>
      </c>
      <c r="I318" s="44">
        <f>IF(I317="Clínica",CRITÉRIOS!$G$12,IF(I317="Pré-clínica",CRITÉRIOS!$G$13,IF(I317="Extramuros",CRITÉRIOS!$G$15,"")))</f>
        <v>4</v>
      </c>
      <c r="K318" s="23"/>
      <c r="L318" s="1"/>
      <c r="M318" s="16" t="s">
        <v>12</v>
      </c>
      <c r="N318" s="44">
        <f>IF(N317="Clínica",CRITÉRIOS!$G$12,IF(N317="Pré-clínica",CRITÉRIOS!$G$13,IF(N317="Extramuros",CRITÉRIOS!$G$15,"")))</f>
        <v>4</v>
      </c>
      <c r="R318" s="16" t="s">
        <v>12</v>
      </c>
      <c r="S318" s="44">
        <f>IF(S317="Clínica",CRITÉRIOS!$G$12,IF(S317="Pré-clínica",CRITÉRIOS!$G$13,IF(S317="Extramuros",CRITÉRIOS!$G$15,"")))</f>
        <v>12</v>
      </c>
      <c r="W318" s="16" t="s">
        <v>12</v>
      </c>
      <c r="X318" s="44" t="str">
        <f>IF(X317="Clínica",CRITÉRIOS!$G$12,IF(X317="Pré-clínica",CRITÉRIOS!$G$13,IF(X317="Extramuros",CRITÉRIOS!$G$15,"")))</f>
        <v/>
      </c>
      <c r="AB318" s="16" t="s">
        <v>12</v>
      </c>
      <c r="AC318" s="44" t="str">
        <f>IF(AC317="Clínica",CRITÉRIOS!$G$12,IF(AC317="Pré-clínica",CRITÉRIOS!$G$13,IF(AC317="Extramuros",CRITÉRIOS!$G$15,"")))</f>
        <v/>
      </c>
    </row>
    <row r="319" spans="3:30" x14ac:dyDescent="0.25">
      <c r="C319" s="14" t="s">
        <v>6</v>
      </c>
      <c r="D319" s="19">
        <f>IFERROR(ROUNDDOWN(D298/D318,0),0)</f>
        <v>1</v>
      </c>
      <c r="E319" s="23"/>
      <c r="F319" s="1"/>
      <c r="H319" s="14" t="s">
        <v>6</v>
      </c>
      <c r="I319" s="19">
        <f>IFERROR(ROUNDDOWN(I298/I318,0),0)</f>
        <v>2</v>
      </c>
      <c r="J319" s="23"/>
      <c r="L319" s="1"/>
      <c r="M319" s="14" t="s">
        <v>6</v>
      </c>
      <c r="N319" s="19">
        <f>IFERROR(ROUNDDOWN(N298/N318,0),0)</f>
        <v>2</v>
      </c>
      <c r="O319" s="23"/>
      <c r="R319" s="14" t="s">
        <v>6</v>
      </c>
      <c r="S319" s="19">
        <f>IFERROR(ROUNDDOWN(S298/S318,0),0)</f>
        <v>3</v>
      </c>
      <c r="W319" s="14" t="s">
        <v>6</v>
      </c>
      <c r="X319" s="19">
        <f>IFERROR(ROUNDDOWN(X298/X318,0),0)</f>
        <v>0</v>
      </c>
      <c r="AB319" s="14" t="s">
        <v>6</v>
      </c>
      <c r="AC319" s="19">
        <f>IFERROR(ROUNDDOWN(AC298/AC318,0),0)</f>
        <v>0</v>
      </c>
    </row>
    <row r="320" spans="3:30" x14ac:dyDescent="0.25">
      <c r="C320" s="24" t="s">
        <v>7</v>
      </c>
      <c r="D320" s="25">
        <f>IFERROR(ROUNDDOWN(D319*D296,0),0)</f>
        <v>3</v>
      </c>
      <c r="E320" s="23"/>
      <c r="F320" s="1"/>
      <c r="H320" s="24" t="s">
        <v>7</v>
      </c>
      <c r="I320" s="25">
        <f>IFERROR(ROUNDDOWN(I319*I296,0),0)</f>
        <v>4</v>
      </c>
      <c r="J320" s="23"/>
      <c r="L320" s="1"/>
      <c r="M320" s="24" t="s">
        <v>7</v>
      </c>
      <c r="N320" s="25">
        <f>IFERROR(ROUNDDOWN(N319*N296,0),0)</f>
        <v>4</v>
      </c>
      <c r="O320" s="23"/>
      <c r="R320" s="24" t="s">
        <v>7</v>
      </c>
      <c r="S320" s="25">
        <f>IFERROR(ROUNDDOWN(S319*S296,0),0)</f>
        <v>3</v>
      </c>
      <c r="W320" s="24" t="s">
        <v>7</v>
      </c>
      <c r="X320" s="25">
        <f>IFERROR(ROUNDDOWN(X319*X296,0),0)</f>
        <v>0</v>
      </c>
      <c r="AB320" s="24" t="s">
        <v>7</v>
      </c>
      <c r="AC320" s="25">
        <f>IFERROR(ROUNDDOWN(AC319*AC296,0),0)</f>
        <v>0</v>
      </c>
    </row>
    <row r="321" spans="2:30" x14ac:dyDescent="0.25">
      <c r="C321" s="14" t="s">
        <v>233</v>
      </c>
      <c r="D321" s="88">
        <f>IFERROR(D298/COUNTIF(C324:C331,"&lt;&gt;"),0)</f>
        <v>7.5</v>
      </c>
      <c r="E321" s="23"/>
      <c r="F321" s="1"/>
      <c r="H321" s="14" t="s">
        <v>233</v>
      </c>
      <c r="I321" s="88">
        <f>IFERROR(I298/COUNTIF(H324:H331,"&lt;&gt;"),0)</f>
        <v>2.6666666666666665</v>
      </c>
      <c r="J321" s="23"/>
      <c r="L321" s="1"/>
      <c r="M321" s="14" t="s">
        <v>233</v>
      </c>
      <c r="N321" s="88">
        <f>IFERROR(N298/COUNTIF(M324:M331,"&lt;&gt;"),0)</f>
        <v>2.6666666666666665</v>
      </c>
      <c r="R321" s="14" t="s">
        <v>233</v>
      </c>
      <c r="S321" s="88" t="s">
        <v>234</v>
      </c>
      <c r="W321" s="14" t="s">
        <v>233</v>
      </c>
      <c r="X321" s="88" t="s">
        <v>234</v>
      </c>
      <c r="Y321" s="7"/>
      <c r="AB321" s="14" t="s">
        <v>233</v>
      </c>
      <c r="AC321" s="88" t="s">
        <v>234</v>
      </c>
      <c r="AD321" s="7"/>
    </row>
    <row r="322" spans="2:30" x14ac:dyDescent="0.25">
      <c r="C322" s="26"/>
      <c r="D322" s="27"/>
      <c r="E322" s="15"/>
      <c r="F322" s="15"/>
      <c r="H322" s="26"/>
      <c r="I322" s="27"/>
      <c r="J322" s="15"/>
      <c r="K322" s="15"/>
      <c r="L322" s="1"/>
      <c r="M322" s="26"/>
      <c r="N322" s="27"/>
      <c r="O322" s="15"/>
      <c r="R322" s="26"/>
      <c r="S322" s="27"/>
      <c r="T322" s="15"/>
      <c r="W322" s="26"/>
      <c r="X322" s="27"/>
      <c r="AB322" s="26"/>
      <c r="AC322" s="27"/>
    </row>
    <row r="323" spans="2:30" x14ac:dyDescent="0.25">
      <c r="C323" s="28" t="s">
        <v>8</v>
      </c>
      <c r="D323" s="29" t="s">
        <v>17</v>
      </c>
      <c r="E323" s="29" t="s">
        <v>129</v>
      </c>
      <c r="F323" s="1"/>
      <c r="H323" s="28" t="s">
        <v>8</v>
      </c>
      <c r="I323" s="29" t="s">
        <v>17</v>
      </c>
      <c r="J323" s="29" t="s">
        <v>129</v>
      </c>
      <c r="L323" s="1"/>
      <c r="M323" s="28" t="s">
        <v>8</v>
      </c>
      <c r="N323" s="29" t="s">
        <v>17</v>
      </c>
      <c r="O323" s="29" t="s">
        <v>129</v>
      </c>
      <c r="R323" s="28" t="s">
        <v>8</v>
      </c>
      <c r="S323" s="29" t="s">
        <v>17</v>
      </c>
      <c r="T323" s="29" t="s">
        <v>129</v>
      </c>
      <c r="W323" s="14" t="s">
        <v>8</v>
      </c>
      <c r="X323" s="29" t="s">
        <v>17</v>
      </c>
      <c r="Y323" s="29" t="s">
        <v>129</v>
      </c>
      <c r="AB323" s="14" t="s">
        <v>8</v>
      </c>
      <c r="AC323" s="29" t="s">
        <v>17</v>
      </c>
      <c r="AD323" s="29" t="s">
        <v>129</v>
      </c>
    </row>
    <row r="324" spans="2:30" x14ac:dyDescent="0.25">
      <c r="B324" s="86" t="s">
        <v>130</v>
      </c>
      <c r="C324" s="58" t="s">
        <v>163</v>
      </c>
      <c r="D324" s="36">
        <v>3</v>
      </c>
      <c r="E324" s="19">
        <f>D324*D$312</f>
        <v>12</v>
      </c>
      <c r="G324" s="86" t="s">
        <v>130</v>
      </c>
      <c r="H324" s="58" t="s">
        <v>171</v>
      </c>
      <c r="I324" s="36">
        <v>2</v>
      </c>
      <c r="J324" s="19">
        <f>I324*I$312</f>
        <v>12</v>
      </c>
      <c r="L324" s="86" t="s">
        <v>130</v>
      </c>
      <c r="M324" s="139" t="s">
        <v>166</v>
      </c>
      <c r="N324" s="36">
        <v>2</v>
      </c>
      <c r="O324" s="19">
        <f>N324*N$312</f>
        <v>12</v>
      </c>
      <c r="Q324" s="86"/>
      <c r="R324" s="58" t="s">
        <v>172</v>
      </c>
      <c r="S324" s="36">
        <v>4</v>
      </c>
      <c r="T324" s="19">
        <f>S324*S$312</f>
        <v>16</v>
      </c>
      <c r="V324" s="86"/>
      <c r="W324" s="139"/>
      <c r="X324" s="36"/>
      <c r="Y324" s="19">
        <f>X324*X$312</f>
        <v>0</v>
      </c>
      <c r="AA324" s="86"/>
      <c r="AB324" s="139"/>
      <c r="AC324" s="36"/>
      <c r="AD324" s="19">
        <f>AC324*AC$312</f>
        <v>0</v>
      </c>
    </row>
    <row r="325" spans="2:30" x14ac:dyDescent="0.25">
      <c r="B325" s="86" t="s">
        <v>130</v>
      </c>
      <c r="C325" s="58" t="s">
        <v>163</v>
      </c>
      <c r="D325" s="36">
        <v>3</v>
      </c>
      <c r="E325" s="19">
        <f t="shared" ref="E325:E331" si="29">D325*D$312</f>
        <v>12</v>
      </c>
      <c r="G325" s="86" t="s">
        <v>130</v>
      </c>
      <c r="H325" s="58" t="s">
        <v>171</v>
      </c>
      <c r="I325" s="36">
        <v>2</v>
      </c>
      <c r="J325" s="19">
        <f t="shared" ref="J325:J331" si="30">I325*I$312</f>
        <v>12</v>
      </c>
      <c r="L325" s="86" t="s">
        <v>130</v>
      </c>
      <c r="M325" s="139" t="s">
        <v>166</v>
      </c>
      <c r="N325" s="36">
        <v>2</v>
      </c>
      <c r="O325" s="19">
        <f t="shared" ref="O325:O331" si="31">N325*N$312</f>
        <v>12</v>
      </c>
      <c r="Q325" s="86"/>
      <c r="R325" s="58"/>
      <c r="S325" s="36"/>
      <c r="T325" s="19">
        <f t="shared" ref="T325:T330" si="32">S325*S$312</f>
        <v>0</v>
      </c>
      <c r="V325" s="86"/>
      <c r="W325" s="139"/>
      <c r="X325" s="36"/>
      <c r="Y325" s="19">
        <f t="shared" ref="Y325:Y331" si="33">X325*X$312</f>
        <v>0</v>
      </c>
      <c r="AA325" s="86"/>
      <c r="AB325" s="139"/>
      <c r="AC325" s="36"/>
      <c r="AD325" s="19">
        <f t="shared" ref="AD325:AD331" si="34">AC325*AC$312</f>
        <v>0</v>
      </c>
    </row>
    <row r="326" spans="2:30" x14ac:dyDescent="0.25">
      <c r="B326" s="86" t="s">
        <v>130</v>
      </c>
      <c r="C326" s="58"/>
      <c r="D326" s="36"/>
      <c r="E326" s="19">
        <f t="shared" si="29"/>
        <v>0</v>
      </c>
      <c r="G326" s="86" t="s">
        <v>130</v>
      </c>
      <c r="H326" s="139" t="s">
        <v>167</v>
      </c>
      <c r="I326" s="36">
        <v>2</v>
      </c>
      <c r="J326" s="19">
        <f t="shared" si="30"/>
        <v>12</v>
      </c>
      <c r="L326" s="86" t="s">
        <v>130</v>
      </c>
      <c r="M326" s="139" t="s">
        <v>166</v>
      </c>
      <c r="N326" s="36">
        <v>2</v>
      </c>
      <c r="O326" s="19">
        <f t="shared" si="31"/>
        <v>12</v>
      </c>
      <c r="Q326" s="86"/>
      <c r="R326" s="58"/>
      <c r="S326" s="36"/>
      <c r="T326" s="19">
        <f t="shared" si="32"/>
        <v>0</v>
      </c>
      <c r="V326" s="86"/>
      <c r="W326" s="139"/>
      <c r="X326" s="36"/>
      <c r="Y326" s="19">
        <f t="shared" si="33"/>
        <v>0</v>
      </c>
      <c r="AA326" s="86"/>
      <c r="AB326" s="139"/>
      <c r="AC326" s="36"/>
      <c r="AD326" s="19">
        <f t="shared" si="34"/>
        <v>0</v>
      </c>
    </row>
    <row r="327" spans="2:30" x14ac:dyDescent="0.25">
      <c r="B327" s="86" t="s">
        <v>130</v>
      </c>
      <c r="C327" s="58"/>
      <c r="D327" s="36"/>
      <c r="E327" s="19">
        <f t="shared" si="29"/>
        <v>0</v>
      </c>
      <c r="G327" s="86" t="s">
        <v>130</v>
      </c>
      <c r="H327" s="58"/>
      <c r="I327" s="36"/>
      <c r="J327" s="19">
        <f t="shared" si="30"/>
        <v>0</v>
      </c>
      <c r="L327" s="86" t="s">
        <v>130</v>
      </c>
      <c r="M327" s="139"/>
      <c r="N327" s="36"/>
      <c r="O327" s="19">
        <f t="shared" si="31"/>
        <v>0</v>
      </c>
      <c r="Q327" s="86"/>
      <c r="R327" s="58"/>
      <c r="S327" s="36"/>
      <c r="T327" s="19">
        <f t="shared" si="32"/>
        <v>0</v>
      </c>
      <c r="V327" s="86"/>
      <c r="W327" s="139"/>
      <c r="X327" s="36"/>
      <c r="Y327" s="19">
        <f t="shared" si="33"/>
        <v>0</v>
      </c>
      <c r="AA327" s="86"/>
      <c r="AB327" s="139"/>
      <c r="AC327" s="36"/>
      <c r="AD327" s="19">
        <f t="shared" si="34"/>
        <v>0</v>
      </c>
    </row>
    <row r="328" spans="2:30" x14ac:dyDescent="0.25">
      <c r="B328" s="86" t="s">
        <v>130</v>
      </c>
      <c r="C328" s="139"/>
      <c r="D328" s="36"/>
      <c r="E328" s="19">
        <f t="shared" si="29"/>
        <v>0</v>
      </c>
      <c r="G328" s="86" t="s">
        <v>130</v>
      </c>
      <c r="H328" s="139"/>
      <c r="I328" s="36"/>
      <c r="J328" s="19">
        <f t="shared" si="30"/>
        <v>0</v>
      </c>
      <c r="L328" s="86" t="s">
        <v>130</v>
      </c>
      <c r="M328" s="139"/>
      <c r="N328" s="36"/>
      <c r="O328" s="19">
        <f t="shared" si="31"/>
        <v>0</v>
      </c>
      <c r="Q328" s="86"/>
      <c r="R328" s="58"/>
      <c r="S328" s="36"/>
      <c r="T328" s="19">
        <f t="shared" si="32"/>
        <v>0</v>
      </c>
      <c r="V328" s="86"/>
      <c r="W328" s="139"/>
      <c r="X328" s="36"/>
      <c r="Y328" s="19">
        <f t="shared" si="33"/>
        <v>0</v>
      </c>
      <c r="AA328" s="86"/>
      <c r="AB328" s="139"/>
      <c r="AC328" s="36"/>
      <c r="AD328" s="19">
        <f t="shared" si="34"/>
        <v>0</v>
      </c>
    </row>
    <row r="329" spans="2:30" x14ac:dyDescent="0.25">
      <c r="B329" s="86" t="s">
        <v>130</v>
      </c>
      <c r="C329" s="139"/>
      <c r="D329" s="36"/>
      <c r="E329" s="19">
        <f t="shared" si="29"/>
        <v>0</v>
      </c>
      <c r="G329" s="86" t="s">
        <v>130</v>
      </c>
      <c r="H329" s="139"/>
      <c r="I329" s="36"/>
      <c r="J329" s="19">
        <f t="shared" si="30"/>
        <v>0</v>
      </c>
      <c r="L329" s="86" t="s">
        <v>130</v>
      </c>
      <c r="M329" s="139"/>
      <c r="N329" s="36"/>
      <c r="O329" s="19">
        <f t="shared" si="31"/>
        <v>0</v>
      </c>
      <c r="Q329" s="86"/>
      <c r="R329" s="139"/>
      <c r="S329" s="36"/>
      <c r="T329" s="19">
        <f t="shared" si="32"/>
        <v>0</v>
      </c>
      <c r="V329" s="86"/>
      <c r="W329" s="139"/>
      <c r="X329" s="36"/>
      <c r="Y329" s="19">
        <f t="shared" si="33"/>
        <v>0</v>
      </c>
      <c r="AA329" s="86"/>
      <c r="AB329" s="139"/>
      <c r="AC329" s="36"/>
      <c r="AD329" s="19">
        <f t="shared" si="34"/>
        <v>0</v>
      </c>
    </row>
    <row r="330" spans="2:30" x14ac:dyDescent="0.25">
      <c r="B330" s="86" t="s">
        <v>130</v>
      </c>
      <c r="C330" s="139"/>
      <c r="D330" s="36"/>
      <c r="E330" s="19">
        <f t="shared" si="29"/>
        <v>0</v>
      </c>
      <c r="G330" s="86" t="s">
        <v>130</v>
      </c>
      <c r="H330" s="139"/>
      <c r="I330" s="36"/>
      <c r="J330" s="19">
        <f t="shared" si="30"/>
        <v>0</v>
      </c>
      <c r="L330" s="86" t="s">
        <v>130</v>
      </c>
      <c r="M330" s="139"/>
      <c r="N330" s="36"/>
      <c r="O330" s="19">
        <f t="shared" si="31"/>
        <v>0</v>
      </c>
      <c r="Q330" s="86"/>
      <c r="R330" s="139"/>
      <c r="S330" s="36"/>
      <c r="T330" s="19">
        <f t="shared" si="32"/>
        <v>0</v>
      </c>
      <c r="V330" s="86"/>
      <c r="W330" s="139"/>
      <c r="X330" s="36"/>
      <c r="Y330" s="19">
        <f t="shared" si="33"/>
        <v>0</v>
      </c>
      <c r="AA330" s="86"/>
      <c r="AB330" s="139"/>
      <c r="AC330" s="36"/>
      <c r="AD330" s="19">
        <f t="shared" si="34"/>
        <v>0</v>
      </c>
    </row>
    <row r="331" spans="2:30" x14ac:dyDescent="0.25">
      <c r="B331" s="86" t="s">
        <v>130</v>
      </c>
      <c r="C331" s="139"/>
      <c r="D331" s="36"/>
      <c r="E331" s="19">
        <f t="shared" si="29"/>
        <v>0</v>
      </c>
      <c r="G331" s="86" t="s">
        <v>130</v>
      </c>
      <c r="H331" s="139"/>
      <c r="I331" s="36"/>
      <c r="J331" s="19">
        <f t="shared" si="30"/>
        <v>0</v>
      </c>
      <c r="L331" s="86" t="s">
        <v>130</v>
      </c>
      <c r="M331" s="139"/>
      <c r="N331" s="36"/>
      <c r="O331" s="19">
        <f t="shared" si="31"/>
        <v>0</v>
      </c>
      <c r="Q331" s="86"/>
      <c r="R331" s="139"/>
      <c r="S331" s="36"/>
      <c r="T331" s="19">
        <f>S331*S$312</f>
        <v>0</v>
      </c>
      <c r="V331" s="86"/>
      <c r="W331" s="139"/>
      <c r="X331" s="36"/>
      <c r="Y331" s="19">
        <f t="shared" si="33"/>
        <v>0</v>
      </c>
      <c r="AA331" s="86"/>
      <c r="AB331" s="139"/>
      <c r="AC331" s="36"/>
      <c r="AD331" s="19">
        <f t="shared" si="34"/>
        <v>0</v>
      </c>
    </row>
    <row r="332" spans="2:30" x14ac:dyDescent="0.25">
      <c r="C332" s="30" t="s">
        <v>19</v>
      </c>
      <c r="D332" s="31">
        <f>SUM(D324:D331)</f>
        <v>6</v>
      </c>
      <c r="E332" s="23"/>
      <c r="F332" s="1"/>
      <c r="H332" s="30" t="s">
        <v>19</v>
      </c>
      <c r="I332" s="31">
        <f>SUM(I324:I331)</f>
        <v>6</v>
      </c>
      <c r="J332" s="23"/>
      <c r="L332" s="1"/>
      <c r="M332" s="30" t="s">
        <v>19</v>
      </c>
      <c r="N332" s="31">
        <f>SUM(N324:N331)</f>
        <v>6</v>
      </c>
      <c r="O332" s="23"/>
      <c r="R332" s="30" t="s">
        <v>19</v>
      </c>
      <c r="S332" s="31">
        <f>SUM(S324:S331)</f>
        <v>4</v>
      </c>
      <c r="T332" s="23"/>
      <c r="W332" s="30" t="s">
        <v>19</v>
      </c>
      <c r="X332" s="31">
        <f>SUM(X324:X331)</f>
        <v>0</v>
      </c>
      <c r="AB332" s="30" t="s">
        <v>19</v>
      </c>
      <c r="AC332" s="31">
        <f>SUM(AC324:AC331)</f>
        <v>0</v>
      </c>
    </row>
    <row r="333" spans="2:30" x14ac:dyDescent="0.25">
      <c r="C333" s="32" t="s">
        <v>18</v>
      </c>
      <c r="D333" s="51" t="e">
        <f>COUNTIF(#REF!,C286)</f>
        <v>#REF!</v>
      </c>
      <c r="H333" s="32" t="s">
        <v>18</v>
      </c>
      <c r="I333" s="51" t="e">
        <f>COUNTIF(#REF!,H286)</f>
        <v>#REF!</v>
      </c>
      <c r="J333" s="8"/>
      <c r="K333" s="8"/>
      <c r="L333" s="1"/>
      <c r="M333" s="32" t="s">
        <v>18</v>
      </c>
      <c r="N333" s="51" t="e">
        <f>COUNTIF(#REF!,M286)</f>
        <v>#REF!</v>
      </c>
      <c r="O333" s="8"/>
      <c r="R333" s="32" t="s">
        <v>18</v>
      </c>
      <c r="S333" s="51" t="e">
        <f>COUNTIF(#REF!,R286)</f>
        <v>#REF!</v>
      </c>
      <c r="T333" s="8"/>
      <c r="W333" s="32" t="s">
        <v>18</v>
      </c>
      <c r="X333" s="51" t="e">
        <f>COUNTIF(#REF!,W286)</f>
        <v>#REF!</v>
      </c>
      <c r="AB333" s="32" t="s">
        <v>18</v>
      </c>
      <c r="AC333" s="51" t="e">
        <f>COUNTIF(#REF!,AB286)</f>
        <v>#REF!</v>
      </c>
    </row>
    <row r="334" spans="2:30" x14ac:dyDescent="0.25">
      <c r="C334" s="33" t="s">
        <v>22</v>
      </c>
      <c r="D334" s="54" t="s">
        <v>23</v>
      </c>
      <c r="E334" s="85" t="s">
        <v>131</v>
      </c>
      <c r="H334" s="33" t="s">
        <v>22</v>
      </c>
      <c r="I334" s="54" t="s">
        <v>23</v>
      </c>
      <c r="J334" s="85" t="s">
        <v>131</v>
      </c>
      <c r="K334" s="8"/>
      <c r="L334" s="1"/>
      <c r="M334" s="33" t="s">
        <v>22</v>
      </c>
      <c r="N334" s="54" t="s">
        <v>23</v>
      </c>
      <c r="O334" s="85" t="s">
        <v>131</v>
      </c>
      <c r="R334" s="33" t="s">
        <v>22</v>
      </c>
      <c r="S334" s="54" t="s">
        <v>24</v>
      </c>
      <c r="T334" s="85" t="s">
        <v>131</v>
      </c>
      <c r="W334" s="33" t="s">
        <v>22</v>
      </c>
      <c r="X334" s="54" t="s">
        <v>23</v>
      </c>
      <c r="Y334" s="85" t="s">
        <v>131</v>
      </c>
      <c r="AB334" s="33" t="s">
        <v>22</v>
      </c>
      <c r="AC334" s="54" t="s">
        <v>23</v>
      </c>
      <c r="AD334" s="85"/>
    </row>
    <row r="337" spans="1:31" s="10" customFormat="1" x14ac:dyDescent="0.25">
      <c r="D337" s="11"/>
      <c r="E337" s="12"/>
      <c r="F337" s="12"/>
      <c r="AC337" s="11"/>
    </row>
    <row r="338" spans="1:31" ht="15" customHeight="1" x14ac:dyDescent="0.25">
      <c r="A338" s="128" t="s">
        <v>120</v>
      </c>
      <c r="B338" s="128"/>
    </row>
    <row r="339" spans="1:31" ht="15" customHeight="1" x14ac:dyDescent="0.25">
      <c r="A339" s="128"/>
      <c r="B339" s="128"/>
      <c r="D339" s="1"/>
      <c r="E339" s="5"/>
      <c r="G339" s="5"/>
      <c r="J339" s="5"/>
      <c r="K339" s="5"/>
      <c r="O339" s="5"/>
      <c r="P339" s="5"/>
      <c r="Q339" s="5"/>
      <c r="T339" s="5"/>
      <c r="U339" s="5"/>
      <c r="V339" s="5"/>
      <c r="Z339" s="5"/>
      <c r="AA339" s="5"/>
      <c r="AB339" s="5"/>
      <c r="AC339" s="5"/>
      <c r="AD339" s="5"/>
      <c r="AE339" s="5"/>
    </row>
    <row r="340" spans="1:31" s="5" customFormat="1" x14ac:dyDescent="0.25">
      <c r="C340" s="1"/>
      <c r="D340" s="1"/>
      <c r="H340" s="1"/>
      <c r="I340" s="1"/>
      <c r="M340" s="1"/>
      <c r="N340" s="1"/>
      <c r="R340" s="1"/>
      <c r="S340" s="1"/>
      <c r="W340" s="1"/>
      <c r="X340" s="1"/>
      <c r="Y340" s="1"/>
    </row>
    <row r="341" spans="1:31" ht="15" customHeight="1" x14ac:dyDescent="0.25">
      <c r="C341" s="121" t="s">
        <v>143</v>
      </c>
      <c r="D341" s="121"/>
      <c r="E341" s="121"/>
      <c r="F341" s="1"/>
      <c r="H341" s="121" t="s">
        <v>157</v>
      </c>
      <c r="I341" s="121"/>
      <c r="J341" s="121"/>
      <c r="L341" s="1"/>
      <c r="M341" s="121" t="s">
        <v>178</v>
      </c>
      <c r="N341" s="121"/>
      <c r="O341" s="121"/>
      <c r="R341" s="121" t="s">
        <v>179</v>
      </c>
      <c r="S341" s="121"/>
      <c r="T341" s="121"/>
      <c r="W341" s="122" t="s">
        <v>202</v>
      </c>
      <c r="X341" s="123"/>
      <c r="Y341" s="124"/>
      <c r="AB341" s="121" t="s">
        <v>219</v>
      </c>
      <c r="AC341" s="121"/>
      <c r="AD341" s="121"/>
    </row>
    <row r="342" spans="1:31" ht="15" customHeight="1" x14ac:dyDescent="0.25">
      <c r="C342" s="121"/>
      <c r="D342" s="121"/>
      <c r="E342" s="121"/>
      <c r="F342" s="1"/>
      <c r="H342" s="121"/>
      <c r="I342" s="121"/>
      <c r="J342" s="121"/>
      <c r="L342" s="1"/>
      <c r="M342" s="121"/>
      <c r="N342" s="121"/>
      <c r="O342" s="121"/>
      <c r="R342" s="121"/>
      <c r="S342" s="121"/>
      <c r="T342" s="121"/>
      <c r="W342" s="125"/>
      <c r="X342" s="126"/>
      <c r="Y342" s="127"/>
      <c r="AB342" s="121"/>
      <c r="AC342" s="121"/>
      <c r="AD342" s="121"/>
    </row>
    <row r="343" spans="1:31" ht="18.75" x14ac:dyDescent="0.25">
      <c r="C343" s="13" t="s">
        <v>35</v>
      </c>
      <c r="D343" s="36" t="s">
        <v>31</v>
      </c>
      <c r="E343" s="85" t="s">
        <v>131</v>
      </c>
      <c r="F343" s="1"/>
      <c r="H343" s="13" t="s">
        <v>35</v>
      </c>
      <c r="I343" s="36" t="s">
        <v>31</v>
      </c>
      <c r="J343" s="85"/>
      <c r="L343" s="1"/>
      <c r="M343" s="13" t="s">
        <v>35</v>
      </c>
      <c r="N343" s="36" t="s">
        <v>31</v>
      </c>
      <c r="O343" s="85"/>
      <c r="R343" s="13" t="s">
        <v>35</v>
      </c>
      <c r="S343" s="36" t="s">
        <v>31</v>
      </c>
      <c r="T343" s="85" t="s">
        <v>131</v>
      </c>
      <c r="W343" s="13" t="s">
        <v>35</v>
      </c>
      <c r="X343" s="36" t="s">
        <v>31</v>
      </c>
      <c r="Y343" s="85" t="s">
        <v>131</v>
      </c>
      <c r="AB343" s="13" t="s">
        <v>35</v>
      </c>
      <c r="AC343" s="36" t="s">
        <v>31</v>
      </c>
      <c r="AD343" s="85" t="s">
        <v>131</v>
      </c>
    </row>
    <row r="344" spans="1:31" ht="15" customHeight="1" x14ac:dyDescent="0.25">
      <c r="C344" s="14" t="s">
        <v>0</v>
      </c>
      <c r="D344" s="36">
        <v>45</v>
      </c>
      <c r="E344" s="85" t="s">
        <v>131</v>
      </c>
      <c r="F344" s="1"/>
      <c r="H344" s="14" t="s">
        <v>0</v>
      </c>
      <c r="I344" s="36">
        <v>45</v>
      </c>
      <c r="J344" s="85"/>
      <c r="L344" s="1"/>
      <c r="M344" s="14" t="s">
        <v>0</v>
      </c>
      <c r="N344" s="36">
        <v>45</v>
      </c>
      <c r="O344" s="85"/>
      <c r="R344" s="14" t="s">
        <v>0</v>
      </c>
      <c r="S344" s="36">
        <v>45</v>
      </c>
      <c r="T344" s="85" t="s">
        <v>131</v>
      </c>
      <c r="W344" s="14" t="s">
        <v>0</v>
      </c>
      <c r="X344" s="36">
        <v>45</v>
      </c>
      <c r="Y344" s="85" t="s">
        <v>131</v>
      </c>
      <c r="AB344" s="14" t="s">
        <v>0</v>
      </c>
      <c r="AC344" s="36">
        <v>45</v>
      </c>
      <c r="AD344" s="85" t="s">
        <v>131</v>
      </c>
    </row>
    <row r="345" spans="1:31" ht="15" customHeight="1" x14ac:dyDescent="0.25">
      <c r="C345" s="14" t="s">
        <v>123</v>
      </c>
      <c r="D345" s="36" t="s">
        <v>5</v>
      </c>
      <c r="E345" s="85" t="s">
        <v>131</v>
      </c>
      <c r="F345" s="1"/>
      <c r="H345" s="14" t="s">
        <v>123</v>
      </c>
      <c r="I345" s="36" t="s">
        <v>122</v>
      </c>
      <c r="J345" s="85"/>
      <c r="L345" s="1"/>
      <c r="M345" s="14" t="s">
        <v>123</v>
      </c>
      <c r="N345" s="36" t="s">
        <v>122</v>
      </c>
      <c r="O345" s="85"/>
      <c r="R345" s="14" t="s">
        <v>123</v>
      </c>
      <c r="S345" s="36" t="s">
        <v>5</v>
      </c>
      <c r="T345" s="85" t="s">
        <v>131</v>
      </c>
      <c r="W345" s="14" t="s">
        <v>123</v>
      </c>
      <c r="X345" s="36" t="s">
        <v>5</v>
      </c>
      <c r="Y345" s="85" t="s">
        <v>131</v>
      </c>
      <c r="AB345" s="14" t="s">
        <v>123</v>
      </c>
      <c r="AC345" s="36"/>
      <c r="AD345" s="85" t="s">
        <v>131</v>
      </c>
    </row>
    <row r="346" spans="1:31" x14ac:dyDescent="0.25">
      <c r="C346" s="16" t="s">
        <v>12</v>
      </c>
      <c r="D346" s="17">
        <f>IF(D345="Dupla",2,IF(D345="Trio",3,IF(D345="Individual",1,"")))</f>
        <v>2</v>
      </c>
      <c r="F346" s="1"/>
      <c r="H346" s="16" t="s">
        <v>12</v>
      </c>
      <c r="I346" s="17">
        <f>IF(I345="Dupla",2,IF(I345="Trio",3,IF(I345="Individual",1,"")))</f>
        <v>1</v>
      </c>
      <c r="J346" s="8"/>
      <c r="L346" s="1"/>
      <c r="M346" s="16" t="s">
        <v>12</v>
      </c>
      <c r="N346" s="17">
        <f>IF(N345="Dupla",2,IF(N345="Trio",3,IF(N345="Individual",1,"")))</f>
        <v>1</v>
      </c>
      <c r="O346" s="8"/>
      <c r="R346" s="16" t="s">
        <v>12</v>
      </c>
      <c r="S346" s="17">
        <f>IF(S345="Dupla",2,IF(S345="Trio",3,IF(S345="Individual",1,"")))</f>
        <v>2</v>
      </c>
      <c r="T346" s="8"/>
      <c r="W346" s="16" t="s">
        <v>12</v>
      </c>
      <c r="X346" s="17">
        <f>IF(X345="Dupla",2,IF(X345="Trio",3,IF(X345="Individual",1,"")))</f>
        <v>2</v>
      </c>
      <c r="Y346" s="8"/>
      <c r="AB346" s="16" t="s">
        <v>12</v>
      </c>
      <c r="AC346" s="17" t="str">
        <f>IF(AC345="Dupla",2,IF(AC345="Trio",3,IF(AC345="Individual",1,"")))</f>
        <v/>
      </c>
    </row>
    <row r="347" spans="1:31" x14ac:dyDescent="0.25">
      <c r="C347" s="14" t="s">
        <v>1</v>
      </c>
      <c r="D347" s="36" t="s">
        <v>41</v>
      </c>
      <c r="E347" s="85" t="s">
        <v>131</v>
      </c>
      <c r="F347" s="1"/>
      <c r="H347" s="14" t="s">
        <v>1</v>
      </c>
      <c r="I347" s="36" t="s">
        <v>148</v>
      </c>
      <c r="J347" s="85"/>
      <c r="L347" s="1"/>
      <c r="M347" s="14" t="s">
        <v>1</v>
      </c>
      <c r="N347" s="36" t="s">
        <v>110</v>
      </c>
      <c r="O347" s="85"/>
      <c r="R347" s="14" t="s">
        <v>1</v>
      </c>
      <c r="S347" s="36" t="s">
        <v>39</v>
      </c>
      <c r="T347" s="85" t="s">
        <v>131</v>
      </c>
      <c r="W347" s="14" t="s">
        <v>1</v>
      </c>
      <c r="X347" s="36" t="s">
        <v>148</v>
      </c>
      <c r="Y347" s="85" t="s">
        <v>131</v>
      </c>
      <c r="AB347" s="14" t="s">
        <v>1</v>
      </c>
      <c r="AC347" s="36"/>
      <c r="AD347" s="85" t="s">
        <v>131</v>
      </c>
    </row>
    <row r="348" spans="1:31" x14ac:dyDescent="0.25">
      <c r="C348" s="16" t="s">
        <v>12</v>
      </c>
      <c r="D348" s="18">
        <f>IF(D347=CRITÉRIOS!$B$14,CRITÉRIOS!$C$14,IF(D347=CRITÉRIOS!$B$15,CRITÉRIOS!$C$15,IF(D347=CRITÉRIOS!$B$16,CRITÉRIOS!$C$16,IF(D347=CRITÉRIOS!$B$17,CRITÉRIOS!$C$17,IF(D347=CRITÉRIOS!$B$18,CRITÉRIOS!$C$18,IF(D347=CRITÉRIOS!$B$19,CRITÉRIOS!$C$19,IF(D347=CRITÉRIOS!$B$20,CRITÉRIOS!$C$20,IF(D347=CRITÉRIOS!$B$21,CRITÉRIOS!$C$21,IF(D347=CRITÉRIOS!$B$12,CRITÉRIOS!$C$12,IF(D347=CRITÉRIOS!$B$13,CRITÉRIOS!$C$13,IF(D347=CRITÉRIOS!$B$22,CRITÉRIOS!$C$22,"")))))))))))</f>
        <v>10</v>
      </c>
      <c r="F348" s="1"/>
      <c r="H348" s="16" t="s">
        <v>12</v>
      </c>
      <c r="I348" s="18">
        <f>IF(I347=CRITÉRIOS!$B$14,CRITÉRIOS!$C$14,IF(I347=CRITÉRIOS!$B$15,CRITÉRIOS!$C$15,IF(I347=CRITÉRIOS!$B$16,CRITÉRIOS!$C$16,IF(I347=CRITÉRIOS!$B$17,CRITÉRIOS!$C$17,IF(I347=CRITÉRIOS!$B$18,CRITÉRIOS!$C$18,IF(I347=CRITÉRIOS!$B$19,CRITÉRIOS!$C$19,IF(I347=CRITÉRIOS!$B$20,CRITÉRIOS!$C$20,IF(I347=CRITÉRIOS!$B$21,CRITÉRIOS!$C$21,IF(I347=CRITÉRIOS!$B$12,CRITÉRIOS!$C$12,IF(I347=CRITÉRIOS!$B$13,CRITÉRIOS!$C$13,IF(I347=CRITÉRIOS!$B$22,CRITÉRIOS!$C$22,"")))))))))))</f>
        <v>50</v>
      </c>
      <c r="L348" s="1"/>
      <c r="M348" s="16" t="s">
        <v>12</v>
      </c>
      <c r="N348" s="18">
        <f>IF(N347=CRITÉRIOS!$B$14,CRITÉRIOS!$C$14,IF(N347=CRITÉRIOS!$B$15,CRITÉRIOS!$C$15,IF(N347=CRITÉRIOS!$B$16,CRITÉRIOS!$C$16,IF(N347=CRITÉRIOS!$B$17,CRITÉRIOS!$C$17,IF(N347=CRITÉRIOS!$B$18,CRITÉRIOS!$C$18,IF(N347=CRITÉRIOS!$B$19,CRITÉRIOS!$C$19,IF(N347=CRITÉRIOS!$B$20,CRITÉRIOS!$C$20,IF(N347=CRITÉRIOS!$B$21,CRITÉRIOS!$C$21,IF(N347=CRITÉRIOS!$B$12,CRITÉRIOS!$C$12,IF(N347=CRITÉRIOS!$B$13,CRITÉRIOS!$C$13,IF(N347=CRITÉRIOS!$B$22,CRITÉRIOS!$C$22,"")))))))))))</f>
        <v>30</v>
      </c>
      <c r="R348" s="16" t="s">
        <v>12</v>
      </c>
      <c r="S348" s="18">
        <f>IF(S347=CRITÉRIOS!$B$14,CRITÉRIOS!$C$14,IF(S347=CRITÉRIOS!$B$15,CRITÉRIOS!$C$15,IF(S347=CRITÉRIOS!$B$16,CRITÉRIOS!$C$16,IF(S347=CRITÉRIOS!$B$17,CRITÉRIOS!$C$17,IF(S347=CRITÉRIOS!$B$18,CRITÉRIOS!$C$18,IF(S347=CRITÉRIOS!$B$19,CRITÉRIOS!$C$19,IF(S347=CRITÉRIOS!$B$20,CRITÉRIOS!$C$20,IF(S347=CRITÉRIOS!$B$21,CRITÉRIOS!$C$21,IF(S347=CRITÉRIOS!$B$12,CRITÉRIOS!$C$12,IF(S347=CRITÉRIOS!$B$13,CRITÉRIOS!$C$13,IF(S347=CRITÉRIOS!$B$22,CRITÉRIOS!$C$22,"")))))))))))</f>
        <v>5</v>
      </c>
      <c r="W348" s="16" t="s">
        <v>12</v>
      </c>
      <c r="X348" s="18">
        <f>IF(X347=CRITÉRIOS!$B$14,CRITÉRIOS!$C$14,IF(X347=CRITÉRIOS!$B$15,CRITÉRIOS!$C$15,IF(X347=CRITÉRIOS!$B$16,CRITÉRIOS!$C$16,IF(X347=CRITÉRIOS!$B$17,CRITÉRIOS!$C$17,IF(X347=CRITÉRIOS!$B$18,CRITÉRIOS!$C$18,IF(X347=CRITÉRIOS!$B$19,CRITÉRIOS!$C$19,IF(X347=CRITÉRIOS!$B$20,CRITÉRIOS!$C$20,IF(X347=CRITÉRIOS!$B$21,CRITÉRIOS!$C$21,IF(X347=CRITÉRIOS!$B$12,CRITÉRIOS!$C$12,IF(X347=CRITÉRIOS!$B$13,CRITÉRIOS!$C$13,IF(X347=CRITÉRIOS!$B$22,CRITÉRIOS!$C$22,"")))))))))))</f>
        <v>50</v>
      </c>
      <c r="Y348" s="8"/>
      <c r="AB348" s="16" t="s">
        <v>12</v>
      </c>
      <c r="AC348" s="18" t="str">
        <f>IF(AC347=CRITÉRIOS!$B$14,CRITÉRIOS!$C$14,IF(AC347=CRITÉRIOS!$B$15,CRITÉRIOS!$C$15,IF(AC347=CRITÉRIOS!$B$16,CRITÉRIOS!$C$16,IF(AC347=CRITÉRIOS!$B$17,CRITÉRIOS!$C$17,IF(AC347=CRITÉRIOS!$B$18,CRITÉRIOS!$C$18,IF(AC347=CRITÉRIOS!$B$19,CRITÉRIOS!$C$19,IF(AC347=CRITÉRIOS!$B$20,CRITÉRIOS!$C$20,IF(AC347=CRITÉRIOS!$B$21,CRITÉRIOS!$C$21,IF(AC347=CRITÉRIOS!$B$12,CRITÉRIOS!$C$12,IF(AC347=CRITÉRIOS!$B$13,CRITÉRIOS!$C$13,IF(AC347=CRITÉRIOS!$B$22,CRITÉRIOS!$C$22,"")))))))))))</f>
        <v/>
      </c>
    </row>
    <row r="349" spans="1:31" x14ac:dyDescent="0.25">
      <c r="C349" s="14" t="s">
        <v>10</v>
      </c>
      <c r="D349" s="19">
        <f>IFERROR(D344/D346,0)</f>
        <v>22.5</v>
      </c>
      <c r="F349" s="1"/>
      <c r="H349" s="14" t="s">
        <v>10</v>
      </c>
      <c r="I349" s="19">
        <f>IFERROR(I344/I346,0)</f>
        <v>45</v>
      </c>
      <c r="L349" s="1"/>
      <c r="M349" s="14" t="s">
        <v>10</v>
      </c>
      <c r="N349" s="19">
        <f>IFERROR(N344/N346,0)</f>
        <v>45</v>
      </c>
      <c r="R349" s="14" t="s">
        <v>10</v>
      </c>
      <c r="S349" s="19">
        <f>IFERROR(S344/S346,0)</f>
        <v>22.5</v>
      </c>
      <c r="W349" s="14" t="s">
        <v>10</v>
      </c>
      <c r="X349" s="19">
        <f>IFERROR(X344/X346,0)</f>
        <v>22.5</v>
      </c>
      <c r="Y349" s="8"/>
      <c r="AB349" s="14" t="s">
        <v>10</v>
      </c>
      <c r="AC349" s="19">
        <f>IFERROR(AC344/AC346,0)</f>
        <v>0</v>
      </c>
    </row>
    <row r="350" spans="1:31" x14ac:dyDescent="0.25">
      <c r="C350" s="14" t="s">
        <v>4</v>
      </c>
      <c r="D350" s="19">
        <f>IFERROR(D349/D348,0)</f>
        <v>2.25</v>
      </c>
      <c r="F350" s="1"/>
      <c r="H350" s="14" t="s">
        <v>4</v>
      </c>
      <c r="I350" s="19">
        <f>IFERROR(I349/I348,0)</f>
        <v>0.9</v>
      </c>
      <c r="L350" s="1"/>
      <c r="M350" s="14" t="s">
        <v>4</v>
      </c>
      <c r="N350" s="19">
        <f>IFERROR(N349/N348,0)</f>
        <v>1.5</v>
      </c>
      <c r="R350" s="14" t="s">
        <v>4</v>
      </c>
      <c r="S350" s="19">
        <f>IFERROR(S349/S348,0)</f>
        <v>4.5</v>
      </c>
      <c r="W350" s="14" t="s">
        <v>4</v>
      </c>
      <c r="X350" s="19">
        <f>IFERROR(X349/X348,0)</f>
        <v>0.45</v>
      </c>
      <c r="Y350" s="8"/>
      <c r="AB350" s="14" t="s">
        <v>4</v>
      </c>
      <c r="AC350" s="19">
        <f>IFERROR(AC349/AC348,0)</f>
        <v>0</v>
      </c>
    </row>
    <row r="351" spans="1:31" x14ac:dyDescent="0.25">
      <c r="C351" s="14" t="s">
        <v>13</v>
      </c>
      <c r="D351" s="19">
        <f>ROUND(D350, 0)</f>
        <v>2</v>
      </c>
      <c r="F351" s="1"/>
      <c r="H351" s="14" t="s">
        <v>13</v>
      </c>
      <c r="I351" s="19">
        <f>ROUND(I350, 0)</f>
        <v>1</v>
      </c>
      <c r="L351" s="1"/>
      <c r="M351" s="14" t="s">
        <v>13</v>
      </c>
      <c r="N351" s="19">
        <f>ROUNDUP(N350, 0)</f>
        <v>2</v>
      </c>
      <c r="O351" s="8"/>
      <c r="R351" s="14" t="s">
        <v>13</v>
      </c>
      <c r="S351" s="19">
        <f>ROUND(S350, 0)</f>
        <v>5</v>
      </c>
      <c r="W351" s="14" t="s">
        <v>13</v>
      </c>
      <c r="X351" s="19">
        <f>ROUND(X350, 0)</f>
        <v>0</v>
      </c>
      <c r="Y351" s="8" t="s">
        <v>176</v>
      </c>
      <c r="AB351" s="14" t="s">
        <v>13</v>
      </c>
      <c r="AC351" s="19">
        <f>ROUND(AC350, 0)</f>
        <v>0</v>
      </c>
    </row>
    <row r="352" spans="1:31" x14ac:dyDescent="0.25">
      <c r="C352" s="14" t="s">
        <v>11</v>
      </c>
      <c r="D352" s="19">
        <f>IFERROR(D349/D351,0)</f>
        <v>11.25</v>
      </c>
      <c r="F352" s="1"/>
      <c r="H352" s="14" t="s">
        <v>11</v>
      </c>
      <c r="I352" s="19">
        <f>IFERROR(I349/I351,0)</f>
        <v>45</v>
      </c>
      <c r="L352" s="1"/>
      <c r="M352" s="14" t="s">
        <v>11</v>
      </c>
      <c r="N352" s="19">
        <f>IFERROR(N349/N351,0)</f>
        <v>22.5</v>
      </c>
      <c r="R352" s="14" t="s">
        <v>11</v>
      </c>
      <c r="S352" s="19">
        <f>IFERROR(S349/S351,0)</f>
        <v>4.5</v>
      </c>
      <c r="W352" s="14" t="s">
        <v>11</v>
      </c>
      <c r="X352" s="19">
        <f>IFERROR(X349/X351,0)</f>
        <v>0</v>
      </c>
      <c r="Y352" s="8"/>
      <c r="AB352" s="14" t="s">
        <v>11</v>
      </c>
      <c r="AC352" s="19">
        <f>IFERROR(AC349/AC351,0)</f>
        <v>0</v>
      </c>
    </row>
    <row r="353" spans="3:30" x14ac:dyDescent="0.25">
      <c r="C353" s="14" t="s">
        <v>14</v>
      </c>
      <c r="D353" s="19">
        <f>ROUND(D352, 0)</f>
        <v>11</v>
      </c>
      <c r="F353" s="1"/>
      <c r="H353" s="14" t="s">
        <v>14</v>
      </c>
      <c r="I353" s="19">
        <f>ROUND(I352, 0)</f>
        <v>45</v>
      </c>
      <c r="L353" s="1"/>
      <c r="M353" s="14" t="s">
        <v>14</v>
      </c>
      <c r="N353" s="19">
        <f>ROUND(N352, 0)</f>
        <v>23</v>
      </c>
      <c r="R353" s="14" t="s">
        <v>14</v>
      </c>
      <c r="S353" s="19">
        <f>ROUND(S352, 0)</f>
        <v>5</v>
      </c>
      <c r="W353" s="14" t="s">
        <v>14</v>
      </c>
      <c r="X353" s="19">
        <f>ROUND(X352, 0)</f>
        <v>0</v>
      </c>
      <c r="Y353" s="8"/>
      <c r="AB353" s="14" t="s">
        <v>14</v>
      </c>
      <c r="AC353" s="19">
        <f>ROUND(AC352, 0)</f>
        <v>0</v>
      </c>
    </row>
    <row r="354" spans="3:30" x14ac:dyDescent="0.25">
      <c r="C354" s="14" t="s">
        <v>9</v>
      </c>
      <c r="D354" s="20">
        <f>IFERROR(D353/D348,0)</f>
        <v>1.1000000000000001</v>
      </c>
      <c r="F354" s="1"/>
      <c r="H354" s="14" t="s">
        <v>9</v>
      </c>
      <c r="I354" s="20">
        <f>IFERROR(I353/I348,0)</f>
        <v>0.9</v>
      </c>
      <c r="L354" s="1"/>
      <c r="M354" s="14" t="s">
        <v>9</v>
      </c>
      <c r="N354" s="20">
        <f>IFERROR(N353/N348,0)</f>
        <v>0.76666666666666672</v>
      </c>
      <c r="R354" s="14" t="s">
        <v>9</v>
      </c>
      <c r="S354" s="20">
        <f>IFERROR(S353/S348,0)</f>
        <v>1</v>
      </c>
      <c r="W354" s="14" t="s">
        <v>9</v>
      </c>
      <c r="X354" s="20">
        <f>IFERROR(X353/X348,0)</f>
        <v>0</v>
      </c>
      <c r="Y354" s="8"/>
      <c r="AB354" s="14" t="s">
        <v>9</v>
      </c>
      <c r="AC354" s="20">
        <f>IFERROR(AC353/AC348,0)</f>
        <v>0</v>
      </c>
    </row>
    <row r="355" spans="3:30" x14ac:dyDescent="0.25">
      <c r="D355" s="1"/>
      <c r="F355" s="1"/>
      <c r="J355" s="8"/>
      <c r="L355" s="1"/>
      <c r="AC355" s="1"/>
    </row>
    <row r="356" spans="3:30" x14ac:dyDescent="0.25">
      <c r="C356" s="14" t="s">
        <v>192</v>
      </c>
      <c r="D356" s="36">
        <v>6</v>
      </c>
      <c r="F356" s="1"/>
      <c r="H356" s="14" t="s">
        <v>192</v>
      </c>
      <c r="I356" s="36">
        <v>2</v>
      </c>
      <c r="J356" s="8"/>
      <c r="L356" s="1"/>
      <c r="M356" s="14" t="s">
        <v>192</v>
      </c>
      <c r="N356" s="36">
        <v>6</v>
      </c>
      <c r="R356" s="14" t="s">
        <v>192</v>
      </c>
      <c r="S356" s="36"/>
      <c r="W356" s="14" t="s">
        <v>192</v>
      </c>
      <c r="X356" s="36"/>
      <c r="AB356" s="14" t="s">
        <v>192</v>
      </c>
      <c r="AC356" s="36">
        <v>2</v>
      </c>
    </row>
    <row r="357" spans="3:30" x14ac:dyDescent="0.25">
      <c r="C357" s="14" t="s">
        <v>198</v>
      </c>
      <c r="D357" s="36" t="s">
        <v>247</v>
      </c>
      <c r="F357" s="1"/>
      <c r="H357" s="14" t="s">
        <v>198</v>
      </c>
      <c r="I357" s="36" t="s">
        <v>172</v>
      </c>
      <c r="J357" s="8"/>
      <c r="L357" s="1"/>
      <c r="M357" s="14" t="s">
        <v>198</v>
      </c>
      <c r="N357" s="36" t="s">
        <v>165</v>
      </c>
      <c r="R357" s="14" t="s">
        <v>198</v>
      </c>
      <c r="S357" s="36"/>
      <c r="W357" s="14" t="s">
        <v>198</v>
      </c>
      <c r="X357" s="36"/>
      <c r="AB357" s="14" t="s">
        <v>198</v>
      </c>
      <c r="AC357" s="36"/>
    </row>
    <row r="358" spans="3:30" x14ac:dyDescent="0.25">
      <c r="C358" s="16" t="s">
        <v>12</v>
      </c>
      <c r="D358" s="102">
        <f>IF(D357=ENTRIES!$G$1,'CH DOCENTE'!$H$5,IF(D357=ENTRIES!$G$2,'CH DOCENTE'!$G$5,IF(D357=ENTRIES!$G$3,'CH DOCENTE'!$G$14,IF(D357=ENTRIES!$G$4,'CH DOCENTE'!$G$24,IF(D357=ENTRIES!$G$5,'CH DOCENTE'!$G$34, IF(D357=ENTRIES!$G$6,'CH DOCENTE'!$G$43,IF(D357=ENTRIES!$G$7,'CH DOCENTE'!$G$52,IF(D357=ENTRIES!$G$8,'CH DOCENTE'!$G$63,IF(D357=ENTRIES!$G$9,'CH DOCENTE'!$G$72,IF(D357=ENTRIES!$G$10,'CH DOCENTE'!$G$91,IF(D357=ENTRIES!$G$11,'CH DOCENTE'!$G$101,IF(D357=ENTRIES!$G$12,'CH DOCENTE'!$G$113,IF(D357=ENTRIES!$G$13,'CH DOCENTE'!$G$125)))))))))))))</f>
        <v>4</v>
      </c>
      <c r="F358" s="1"/>
      <c r="H358" s="16" t="s">
        <v>12</v>
      </c>
      <c r="I358" s="18">
        <f>IF(I357=ENTRIES!$G$1,'CH DOCENTE'!$H$5,IF(I357=ENTRIES!$G$2,'CH DOCENTE'!$G$5,IF(I357=ENTRIES!$G$3,'CH DOCENTE'!$G$14,IF(I357=ENTRIES!$G$4,'CH DOCENTE'!$G$24,IF(I357=ENTRIES!$G$6,'CH DOCENTE'!$G$34,IF(I357=ENTRIES!$G$7,'CH DOCENTE'!$G$52,IF(I357=ENTRIES!$G$8,'CH DOCENTE'!$G$63,IF(I357=ENTRIES!$G$9,'CH DOCENTE'!$G$72,IF(I357=ENTRIES!$G$10,'CH DOCENTE'!$G$91,IF(I357=ENTRIES!$G$11,'CH DOCENTE'!$G$101,IF(I357=ENTRIES!$G$12,'CH DOCENTE'!$G$113,IF(I357=ENTRIES!$G$13,'CH DOCENTE'!$G$125))))))))))))</f>
        <v>5</v>
      </c>
      <c r="J358" s="8"/>
      <c r="L358" s="1"/>
      <c r="M358" s="16" t="s">
        <v>12</v>
      </c>
      <c r="N358" s="18">
        <f>IF(N357=ENTRIES!$G$1,'CH DOCENTE'!$H$5,IF(N357=ENTRIES!$G$2,'CH DOCENTE'!$G$5,IF(N357=ENTRIES!$G$3,'CH DOCENTE'!$G$14,IF(N357=ENTRIES!$G$4,'CH DOCENTE'!$G$24,IF(N357=ENTRIES!$G$6,'CH DOCENTE'!$G$34,IF(N357=ENTRIES!$G$7,'CH DOCENTE'!$G$52,IF(N357=ENTRIES!$G$8,'CH DOCENTE'!$G$63,IF(N357=ENTRIES!$G$9,'CH DOCENTE'!$G$72,IF(N357=ENTRIES!$G$10,'CH DOCENTE'!$G$91,IF(N357=ENTRIES!$G$11,'CH DOCENTE'!$G$101,IF(N357=ENTRIES!$G$12,'CH DOCENTE'!$G$113,IF(N357=ENTRIES!$G$13,'CH DOCENTE'!$G$125))))))))))))</f>
        <v>6</v>
      </c>
      <c r="R358" s="16" t="s">
        <v>12</v>
      </c>
      <c r="S358" s="18">
        <f>IF(S357=ENTRIES!$G$1,'CH DOCENTE'!$H$5,IF(S357=ENTRIES!$G$2,'CH DOCENTE'!$G$5,IF(S357=ENTRIES!$G$3,'CH DOCENTE'!$G$14,IF(S357=ENTRIES!$G$4,'CH DOCENTE'!$G$24,IF(S357=ENTRIES!$G$6,'CH DOCENTE'!$G$34,IF(S357=ENTRIES!$G$7,'CH DOCENTE'!$G$52,IF(S357=ENTRIES!$G$8,'CH DOCENTE'!$G$63,IF(S357=ENTRIES!$G$9,'CH DOCENTE'!$G$72,IF(S357=ENTRIES!$G$10,'CH DOCENTE'!$G$91,IF(S357=ENTRIES!$G$11,'CH DOCENTE'!$G$101,IF(S357=ENTRIES!$G$12,'CH DOCENTE'!$G$113,IF(S357=ENTRIES!$G$13,'CH DOCENTE'!$G$125))))))))))))</f>
        <v>0</v>
      </c>
      <c r="W358" s="16" t="s">
        <v>12</v>
      </c>
      <c r="X358" s="18">
        <f>IF(X357=ENTRIES!$G$1,'CH DOCENTE'!$H$5,IF(X357=ENTRIES!$G$2,'CH DOCENTE'!$G$5,IF(X357=ENTRIES!$G$3,'CH DOCENTE'!$G$14,IF(X357=ENTRIES!$G$4,'CH DOCENTE'!$G$24,IF(X357=ENTRIES!$G$6,'CH DOCENTE'!$G$34,IF(X357=ENTRIES!$G$7,'CH DOCENTE'!$G$52,IF(X357=ENTRIES!$G$8,'CH DOCENTE'!$G$63,IF(X357=ENTRIES!$G$9,'CH DOCENTE'!$G$72,IF(X357=ENTRIES!$G$10,'CH DOCENTE'!$G$91,IF(X357=ENTRIES!$G$11,'CH DOCENTE'!$G$101,IF(X357=ENTRIES!$G$12,'CH DOCENTE'!$G$113,IF(X357=ENTRIES!$G$13,'CH DOCENTE'!$G$125))))))))))))</f>
        <v>0</v>
      </c>
      <c r="AB358" s="16" t="s">
        <v>12</v>
      </c>
      <c r="AC358" s="18">
        <f>IF(AC357=ENTRIES!$G$1,'CH DOCENTE'!$H$5,IF(AC357=ENTRIES!$G$2,'CH DOCENTE'!$G$5,IF(AC357=ENTRIES!$G$3,'CH DOCENTE'!$G$14,IF(AC357=ENTRIES!$G$4,'CH DOCENTE'!$G$24,IF(AC357=ENTRIES!$G$6,'CH DOCENTE'!$G$34,IF(AC357=ENTRIES!$G$7,'CH DOCENTE'!$G$52,IF(AC357=ENTRIES!$G$8,'CH DOCENTE'!$G$63,IF(AC357=ENTRIES!$G$9,'CH DOCENTE'!$G$72,IF(AC357=ENTRIES!$G$10,'CH DOCENTE'!$G$91,IF(AC357=ENTRIES!$G$11,'CH DOCENTE'!$G$101,IF(AC357=ENTRIES!$G$12,'CH DOCENTE'!$G$113,IF(AC357=ENTRIES!$G$13,'CH DOCENTE'!$G$125))))))))))))</f>
        <v>0</v>
      </c>
    </row>
    <row r="359" spans="3:30" x14ac:dyDescent="0.25">
      <c r="C359" s="14" t="s">
        <v>199</v>
      </c>
      <c r="D359" s="36"/>
      <c r="F359" s="1"/>
      <c r="H359" s="14" t="s">
        <v>199</v>
      </c>
      <c r="I359" s="36"/>
      <c r="J359" s="8"/>
      <c r="L359" s="1"/>
      <c r="M359" s="14" t="s">
        <v>199</v>
      </c>
      <c r="N359" s="36" t="s">
        <v>168</v>
      </c>
      <c r="R359" s="14" t="s">
        <v>199</v>
      </c>
      <c r="S359" s="36"/>
      <c r="W359" s="14" t="s">
        <v>199</v>
      </c>
      <c r="X359" s="36"/>
      <c r="AB359" s="14" t="s">
        <v>199</v>
      </c>
      <c r="AC359" s="36"/>
    </row>
    <row r="360" spans="3:30" x14ac:dyDescent="0.25">
      <c r="C360" s="16" t="s">
        <v>12</v>
      </c>
      <c r="D360" s="18">
        <f>IF(D359=ENTRIES!$G$1,'CH DOCENTE'!$H$5,IF(D359=ENTRIES!$G$2,'CH DOCENTE'!$G$5,IF(D359=ENTRIES!$G$3,'CH DOCENTE'!$G$14,IF(D359=ENTRIES!$G$4,'CH DOCENTE'!$G$24,IF(D359=ENTRIES!$G$6,'CH DOCENTE'!$G$34,IF(D359=ENTRIES!$G$7,'CH DOCENTE'!$G$52,IF(D359=ENTRIES!$G$8,'CH DOCENTE'!$G$63,IF(D359=ENTRIES!$G$9,'CH DOCENTE'!$G$72,IF(D359=ENTRIES!$G$10,'CH DOCENTE'!$G$91,IF(D359=ENTRIES!$G$11,'CH DOCENTE'!$G$101,IF(D359=ENTRIES!$G$12,'CH DOCENTE'!$G$113,IF(D359=ENTRIES!$G$13,'CH DOCENTE'!$G$125))))))))))))</f>
        <v>0</v>
      </c>
      <c r="F360" s="1"/>
      <c r="H360" s="16" t="s">
        <v>12</v>
      </c>
      <c r="I360" s="18">
        <f>IF(I359=ENTRIES!$G$1,'CH DOCENTE'!$H$5,IF(I359=ENTRIES!$G$2,'CH DOCENTE'!$G$5,IF(I359=ENTRIES!$G$3,'CH DOCENTE'!$G$14,IF(I359=ENTRIES!$G$4,'CH DOCENTE'!$G$24,IF(I359=ENTRIES!$G$6,'CH DOCENTE'!$G$34,IF(I359=ENTRIES!$G$7,'CH DOCENTE'!$G$52,IF(I359=ENTRIES!$G$8,'CH DOCENTE'!$G$63,IF(I359=ENTRIES!$G$9,'CH DOCENTE'!$G$72,IF(I359=ENTRIES!$G$10,'CH DOCENTE'!$G$91,IF(I359=ENTRIES!$G$11,'CH DOCENTE'!$G$101,IF(I359=ENTRIES!$G$12,'CH DOCENTE'!$G$113,IF(I359=ENTRIES!$G$13,'CH DOCENTE'!$G$125))))))))))))</f>
        <v>0</v>
      </c>
      <c r="J360" s="8"/>
      <c r="L360" s="1"/>
      <c r="M360" s="16" t="s">
        <v>12</v>
      </c>
      <c r="N360" s="18">
        <f>IF(N359=ENTRIES!$G$1,'CH DOCENTE'!$H$5,IF(N359=ENTRIES!$G$2,'CH DOCENTE'!$G$5,IF(N359=ENTRIES!$G$3,'CH DOCENTE'!$G$14,IF(N359=ENTRIES!$G$4,'CH DOCENTE'!$G$24,IF(N359=ENTRIES!$G$6,'CH DOCENTE'!$G$34,IF(N359=ENTRIES!$G$7,'CH DOCENTE'!$G$52,IF(N359=ENTRIES!$G$8,'CH DOCENTE'!$G$63,IF(N359=ENTRIES!$G$9,'CH DOCENTE'!$G$72,IF(N359=ENTRIES!$G$10,'CH DOCENTE'!$G$91,IF(N359=ENTRIES!$G$11,'CH DOCENTE'!$G$101,IF(N359=ENTRIES!$G$12,'CH DOCENTE'!$G$113,IF(N359=ENTRIES!$G$13,'CH DOCENTE'!$G$125))))))))))))</f>
        <v>3</v>
      </c>
      <c r="R360" s="16" t="s">
        <v>12</v>
      </c>
      <c r="S360" s="18">
        <f>IF(S359=ENTRIES!$G$1,'CH DOCENTE'!$H$5,IF(S359=ENTRIES!$G$2,'CH DOCENTE'!$G$5,IF(S359=ENTRIES!$G$3,'CH DOCENTE'!$G$14,IF(S359=ENTRIES!$G$4,'CH DOCENTE'!$G$24,IF(S359=ENTRIES!$G$6,'CH DOCENTE'!$G$34,IF(S359=ENTRIES!$G$7,'CH DOCENTE'!$G$52,IF(S359=ENTRIES!$G$8,'CH DOCENTE'!$G$63,IF(S359=ENTRIES!$G$9,'CH DOCENTE'!$G$72,IF(S359=ENTRIES!$G$10,'CH DOCENTE'!$G$91,IF(S359=ENTRIES!$G$11,'CH DOCENTE'!$G$101,IF(S359=ENTRIES!$G$12,'CH DOCENTE'!$G$113,IF(S359=ENTRIES!$G$13,'CH DOCENTE'!$G$125))))))))))))</f>
        <v>0</v>
      </c>
      <c r="W360" s="16" t="s">
        <v>12</v>
      </c>
      <c r="X360" s="18">
        <f>IF(X359=ENTRIES!$G$1,'CH DOCENTE'!$H$5,IF(X359=ENTRIES!$G$2,'CH DOCENTE'!$G$5,IF(X359=ENTRIES!$G$3,'CH DOCENTE'!$G$14,IF(X359=ENTRIES!$G$4,'CH DOCENTE'!$G$24,IF(X359=ENTRIES!$G$6,'CH DOCENTE'!$G$34,IF(X359=ENTRIES!$G$7,'CH DOCENTE'!$G$52,IF(X359=ENTRIES!$G$8,'CH DOCENTE'!$G$63,IF(X359=ENTRIES!$G$9,'CH DOCENTE'!$G$72,IF(X359=ENTRIES!$G$10,'CH DOCENTE'!$G$91,IF(X359=ENTRIES!$G$11,'CH DOCENTE'!$G$101,IF(X359=ENTRIES!$G$12,'CH DOCENTE'!$G$113,IF(X359=ENTRIES!$G$13,'CH DOCENTE'!$G$125))))))))))))</f>
        <v>0</v>
      </c>
      <c r="AB360" s="16" t="s">
        <v>12</v>
      </c>
      <c r="AC360" s="18">
        <f>IF(AC359=ENTRIES!$G$1,'CH DOCENTE'!$H$5,IF(AC359=ENTRIES!$G$2,'CH DOCENTE'!$G$5,IF(AC359=ENTRIES!$G$3,'CH DOCENTE'!$G$14,IF(AC359=ENTRIES!$G$4,'CH DOCENTE'!$G$24,IF(AC359=ENTRIES!$G$6,'CH DOCENTE'!$G$34,IF(AC359=ENTRIES!$G$7,'CH DOCENTE'!$G$52,IF(AC359=ENTRIES!$G$8,'CH DOCENTE'!$G$63,IF(AC359=ENTRIES!$G$9,'CH DOCENTE'!$G$72,IF(AC359=ENTRIES!$G$10,'CH DOCENTE'!$G$91,IF(AC359=ENTRIES!$G$11,'CH DOCENTE'!$G$101,IF(AC359=ENTRIES!$G$12,'CH DOCENTE'!$G$113,IF(AC359=ENTRIES!$G$13,'CH DOCENTE'!$G$125))))))))))))</f>
        <v>0</v>
      </c>
    </row>
    <row r="361" spans="3:30" x14ac:dyDescent="0.25">
      <c r="C361" s="14" t="s">
        <v>200</v>
      </c>
      <c r="D361" s="36"/>
      <c r="F361" s="1"/>
      <c r="H361" s="14" t="s">
        <v>200</v>
      </c>
      <c r="I361" s="36"/>
      <c r="J361" s="8"/>
      <c r="L361" s="1"/>
      <c r="M361" s="14" t="s">
        <v>200</v>
      </c>
      <c r="N361" s="36" t="s">
        <v>171</v>
      </c>
      <c r="R361" s="14" t="s">
        <v>200</v>
      </c>
      <c r="S361" s="36"/>
      <c r="W361" s="14" t="s">
        <v>200</v>
      </c>
      <c r="X361" s="36"/>
      <c r="AB361" s="14" t="s">
        <v>200</v>
      </c>
      <c r="AC361" s="36"/>
    </row>
    <row r="362" spans="3:30" x14ac:dyDescent="0.25">
      <c r="C362" s="16" t="s">
        <v>12</v>
      </c>
      <c r="D362" s="18">
        <f>IF(D361=ENTRIES!$G$1,'CH DOCENTE'!$H$5,IF(D361=ENTRIES!$G$2,'CH DOCENTE'!$G$5,IF(D361=ENTRIES!$G$3,'CH DOCENTE'!$G$14,IF(D361=ENTRIES!$G$4,'CH DOCENTE'!$G$24,IF(D361=ENTRIES!$G$6,'CH DOCENTE'!$G$34,IF(D361=ENTRIES!$G$7,'CH DOCENTE'!$G$52,IF(D361=ENTRIES!$G$8,'CH DOCENTE'!$G$63,IF(D361=ENTRIES!$G$9,'CH DOCENTE'!$G$72,IF(D361=ENTRIES!$G$10,'CH DOCENTE'!$G$91,IF(D361=ENTRIES!$G$11,'CH DOCENTE'!$G$101,IF(D361=ENTRIES!$G$12,'CH DOCENTE'!$G$113,IF(D361=ENTRIES!$G$13,'CH DOCENTE'!$G$125))))))))))))</f>
        <v>0</v>
      </c>
      <c r="F362" s="1"/>
      <c r="H362" s="16" t="s">
        <v>12</v>
      </c>
      <c r="I362" s="18">
        <f>IF(I361=ENTRIES!$G$1,'CH DOCENTE'!$H$5,IF(I361=ENTRIES!$G$2,'CH DOCENTE'!$G$5,IF(I361=ENTRIES!$G$3,'CH DOCENTE'!$G$14,IF(I361=ENTRIES!$G$4,'CH DOCENTE'!$G$24,IF(I361=ENTRIES!$G$6,'CH DOCENTE'!$G$34,IF(I361=ENTRIES!$G$7,'CH DOCENTE'!$G$52,IF(I361=ENTRIES!$G$8,'CH DOCENTE'!$G$63,IF(I361=ENTRIES!$G$9,'CH DOCENTE'!$G$72,IF(I361=ENTRIES!$G$10,'CH DOCENTE'!$G$91,IF(I361=ENTRIES!$G$11,'CH DOCENTE'!$G$101,IF(I361=ENTRIES!$G$12,'CH DOCENTE'!$G$113,IF(I361=ENTRIES!$G$13,'CH DOCENTE'!$G$125))))))))))))</f>
        <v>0</v>
      </c>
      <c r="J362" s="8"/>
      <c r="L362" s="1"/>
      <c r="M362" s="16" t="s">
        <v>12</v>
      </c>
      <c r="N362" s="18">
        <f>IF(N361=ENTRIES!$G$1,'CH DOCENTE'!$H$5,IF(N361=ENTRIES!$G$2,'CH DOCENTE'!$G$5,IF(N361=ENTRIES!$G$3,'CH DOCENTE'!$G$14,IF(N361=ENTRIES!$G$4,'CH DOCENTE'!$G$24,IF(N361=ENTRIES!$G$6,'CH DOCENTE'!$G$34,IF(N361=ENTRIES!$G$7,'CH DOCENTE'!$G$52,IF(N361=ENTRIES!$G$8,'CH DOCENTE'!$G$63,IF(N361=ENTRIES!$G$9,'CH DOCENTE'!$G$72,IF(N361=ENTRIES!$G$10,'CH DOCENTE'!$G$91,IF(N361=ENTRIES!$G$11,'CH DOCENTE'!$G$101,IF(N361=ENTRIES!$G$12,'CH DOCENTE'!$G$113,IF(N361=ENTRIES!$G$13,'CH DOCENTE'!$G$125))))))))))))</f>
        <v>8</v>
      </c>
      <c r="R362" s="16" t="s">
        <v>12</v>
      </c>
      <c r="S362" s="18">
        <f>IF(S361=ENTRIES!$G$1,'CH DOCENTE'!$H$5,IF(S361=ENTRIES!$G$2,'CH DOCENTE'!$G$5,IF(S361=ENTRIES!$G$3,'CH DOCENTE'!$G$14,IF(S361=ENTRIES!$G$4,'CH DOCENTE'!$G$24,IF(S361=ENTRIES!$G$6,'CH DOCENTE'!$G$34,IF(S361=ENTRIES!$G$7,'CH DOCENTE'!$G$52,IF(S361=ENTRIES!$G$8,'CH DOCENTE'!$G$63,IF(S361=ENTRIES!$G$9,'CH DOCENTE'!$G$72,IF(S361=ENTRIES!$G$10,'CH DOCENTE'!$G$91,IF(S361=ENTRIES!$G$11,'CH DOCENTE'!$G$101,IF(S361=ENTRIES!$G$12,'CH DOCENTE'!$G$113,IF(S361=ENTRIES!$G$13,'CH DOCENTE'!$G$125))))))))))))</f>
        <v>0</v>
      </c>
      <c r="W362" s="16" t="s">
        <v>12</v>
      </c>
      <c r="X362" s="18">
        <f>IF(X361=ENTRIES!$G$1,'CH DOCENTE'!$H$5,IF(X361=ENTRIES!$G$2,'CH DOCENTE'!$G$5,IF(X361=ENTRIES!$G$3,'CH DOCENTE'!$G$14,IF(X361=ENTRIES!$G$4,'CH DOCENTE'!$G$24,IF(X361=ENTRIES!$G$6,'CH DOCENTE'!$G$34,IF(X361=ENTRIES!$G$7,'CH DOCENTE'!$G$52,IF(X361=ENTRIES!$G$8,'CH DOCENTE'!$G$63,IF(X361=ENTRIES!$G$9,'CH DOCENTE'!$G$72,IF(X361=ENTRIES!$G$10,'CH DOCENTE'!$G$91,IF(X361=ENTRIES!$G$11,'CH DOCENTE'!$G$101,IF(X361=ENTRIES!$G$12,'CH DOCENTE'!$G$113,IF(X361=ENTRIES!$G$13,'CH DOCENTE'!$G$125))))))))))))</f>
        <v>0</v>
      </c>
      <c r="AB362" s="16" t="s">
        <v>12</v>
      </c>
      <c r="AC362" s="18">
        <f>IF(AC361=ENTRIES!$G$1,'CH DOCENTE'!$H$5,IF(AC361=ENTRIES!$G$2,'CH DOCENTE'!$G$5,IF(AC361=ENTRIES!$G$3,'CH DOCENTE'!$G$14,IF(AC361=ENTRIES!$G$4,'CH DOCENTE'!$G$24,IF(AC361=ENTRIES!$G$6,'CH DOCENTE'!$G$34,IF(AC361=ENTRIES!$G$7,'CH DOCENTE'!$G$52,IF(AC361=ENTRIES!$G$8,'CH DOCENTE'!$G$63,IF(AC361=ENTRIES!$G$9,'CH DOCENTE'!$G$72,IF(AC361=ENTRIES!$G$10,'CH DOCENTE'!$G$91,IF(AC361=ENTRIES!$G$11,'CH DOCENTE'!$G$101,IF(AC361=ENTRIES!$G$12,'CH DOCENTE'!$G$113,IF(AC361=ENTRIES!$G$13,'CH DOCENTE'!$G$125))))))))))))</f>
        <v>0</v>
      </c>
    </row>
    <row r="363" spans="3:30" x14ac:dyDescent="0.25">
      <c r="C363" s="16" t="s">
        <v>201</v>
      </c>
      <c r="D363" s="18">
        <f>D362+D360+D358</f>
        <v>4</v>
      </c>
      <c r="F363" s="1"/>
      <c r="H363" s="16" t="s">
        <v>201</v>
      </c>
      <c r="I363" s="18">
        <f>I362+I360+I358</f>
        <v>5</v>
      </c>
      <c r="J363" s="8"/>
      <c r="L363" s="1"/>
      <c r="M363" s="16" t="s">
        <v>201</v>
      </c>
      <c r="N363" s="18">
        <f>N362+N360+N358</f>
        <v>17</v>
      </c>
      <c r="R363" s="16" t="s">
        <v>201</v>
      </c>
      <c r="S363" s="18">
        <f>S362+S360+S358</f>
        <v>0</v>
      </c>
      <c r="W363" s="16" t="s">
        <v>201</v>
      </c>
      <c r="X363" s="18">
        <f>X362+X360+X358</f>
        <v>0</v>
      </c>
      <c r="AB363" s="16" t="s">
        <v>201</v>
      </c>
      <c r="AC363" s="18">
        <f>AC362+AC360+AC358</f>
        <v>0</v>
      </c>
    </row>
    <row r="364" spans="3:30" x14ac:dyDescent="0.25">
      <c r="C364" s="14" t="s">
        <v>193</v>
      </c>
      <c r="D364" s="73">
        <f>IFERROR(D356/D363,0)</f>
        <v>1.5</v>
      </c>
      <c r="H364" s="14" t="s">
        <v>193</v>
      </c>
      <c r="I364" s="73">
        <f>IFERROR(I356/I363,0)</f>
        <v>0.4</v>
      </c>
      <c r="M364" s="14" t="s">
        <v>193</v>
      </c>
      <c r="N364" s="73">
        <f>IFERROR(N356/N363,0)</f>
        <v>0.35294117647058826</v>
      </c>
      <c r="R364" s="14" t="s">
        <v>193</v>
      </c>
      <c r="S364" s="73">
        <f>IFERROR(S356/S363,0)</f>
        <v>0</v>
      </c>
      <c r="W364" s="14" t="s">
        <v>193</v>
      </c>
      <c r="X364" s="73">
        <f>IFERROR(X356/X363,0)</f>
        <v>0</v>
      </c>
      <c r="AB364" s="14" t="s">
        <v>193</v>
      </c>
      <c r="AC364" s="73">
        <f>IFERROR(AC356/AC363,0)</f>
        <v>0</v>
      </c>
    </row>
    <row r="365" spans="3:30" x14ac:dyDescent="0.25">
      <c r="D365" s="1"/>
      <c r="F365" s="1"/>
      <c r="J365" s="8"/>
      <c r="L365" s="1"/>
      <c r="AC365" s="1"/>
    </row>
    <row r="366" spans="3:30" x14ac:dyDescent="0.25">
      <c r="C366" s="14" t="s">
        <v>162</v>
      </c>
      <c r="D366" s="36">
        <v>4</v>
      </c>
      <c r="E366" s="85" t="s">
        <v>131</v>
      </c>
      <c r="F366" s="1"/>
      <c r="H366" s="14" t="s">
        <v>162</v>
      </c>
      <c r="I366" s="36">
        <v>1</v>
      </c>
      <c r="J366" s="85"/>
      <c r="L366" s="1"/>
      <c r="M366" s="14" t="s">
        <v>162</v>
      </c>
      <c r="N366" s="36">
        <v>6</v>
      </c>
      <c r="O366" s="85"/>
      <c r="R366" s="14" t="s">
        <v>162</v>
      </c>
      <c r="S366" s="36">
        <v>2</v>
      </c>
      <c r="T366" s="85" t="s">
        <v>131</v>
      </c>
      <c r="W366" s="14" t="s">
        <v>162</v>
      </c>
      <c r="X366" s="36">
        <v>4</v>
      </c>
      <c r="Y366" s="85" t="s">
        <v>131</v>
      </c>
      <c r="AB366" s="14" t="s">
        <v>162</v>
      </c>
      <c r="AC366" s="36"/>
      <c r="AD366" s="85" t="s">
        <v>131</v>
      </c>
    </row>
    <row r="367" spans="3:30" x14ac:dyDescent="0.25">
      <c r="C367" s="14" t="s">
        <v>180</v>
      </c>
      <c r="D367" s="36">
        <v>4</v>
      </c>
      <c r="E367" s="85" t="s">
        <v>131</v>
      </c>
      <c r="F367" s="1"/>
      <c r="H367" s="14" t="s">
        <v>180</v>
      </c>
      <c r="I367" s="36">
        <v>1</v>
      </c>
      <c r="J367" s="85"/>
      <c r="L367" s="1"/>
      <c r="M367" s="14" t="s">
        <v>180</v>
      </c>
      <c r="N367" s="36">
        <v>6</v>
      </c>
      <c r="O367" s="85"/>
      <c r="R367" s="14" t="s">
        <v>180</v>
      </c>
      <c r="S367" s="36">
        <v>4</v>
      </c>
      <c r="T367" s="85" t="s">
        <v>131</v>
      </c>
      <c r="W367" s="14" t="s">
        <v>180</v>
      </c>
      <c r="X367" s="36">
        <v>4</v>
      </c>
      <c r="Y367" s="85" t="s">
        <v>131</v>
      </c>
      <c r="AB367" s="14" t="s">
        <v>180</v>
      </c>
      <c r="AC367" s="36"/>
      <c r="AD367" s="85" t="s">
        <v>131</v>
      </c>
    </row>
    <row r="368" spans="3:30" x14ac:dyDescent="0.25">
      <c r="C368" s="14" t="s">
        <v>181</v>
      </c>
      <c r="D368" s="19">
        <f>IFERROR(D366/D367,0)</f>
        <v>1</v>
      </c>
      <c r="E368" s="23"/>
      <c r="F368" s="1"/>
      <c r="H368" s="14" t="s">
        <v>181</v>
      </c>
      <c r="I368" s="19">
        <f>IFERROR(I366/I367,0)</f>
        <v>1</v>
      </c>
      <c r="J368" s="23"/>
      <c r="L368" s="1"/>
      <c r="M368" s="14" t="s">
        <v>181</v>
      </c>
      <c r="N368" s="19">
        <f>IFERROR(N366/N367,0)</f>
        <v>1</v>
      </c>
      <c r="R368" s="14" t="s">
        <v>181</v>
      </c>
      <c r="S368" s="19">
        <f>IFERROR(S366/S367,0)</f>
        <v>0.5</v>
      </c>
      <c r="W368" s="14" t="s">
        <v>181</v>
      </c>
      <c r="X368" s="19">
        <f>IFERROR(X366/X367,0)</f>
        <v>1</v>
      </c>
      <c r="AB368" s="14" t="s">
        <v>181</v>
      </c>
      <c r="AC368" s="19">
        <f>IFERROR(AC366/AC367,0)</f>
        <v>0</v>
      </c>
    </row>
    <row r="369" spans="2:30" x14ac:dyDescent="0.25">
      <c r="C369" s="14" t="s">
        <v>182</v>
      </c>
      <c r="D369" s="19">
        <f>IFERROR(D368*D351,0)</f>
        <v>2</v>
      </c>
      <c r="E369" s="23"/>
      <c r="F369" s="1"/>
      <c r="H369" s="14" t="s">
        <v>182</v>
      </c>
      <c r="I369" s="19">
        <f>IFERROR(I368*I351,0)</f>
        <v>1</v>
      </c>
      <c r="J369" s="23"/>
      <c r="L369" s="1"/>
      <c r="M369" s="14" t="s">
        <v>182</v>
      </c>
      <c r="N369" s="19">
        <f>IFERROR(N368*N351,0)</f>
        <v>2</v>
      </c>
      <c r="R369" s="14" t="s">
        <v>182</v>
      </c>
      <c r="S369" s="19">
        <f>IFERROR(S368*S351,0)</f>
        <v>2.5</v>
      </c>
      <c r="W369" s="14" t="s">
        <v>182</v>
      </c>
      <c r="X369" s="19">
        <f>IFERROR(X368*X351,0)</f>
        <v>0</v>
      </c>
      <c r="AB369" s="14" t="s">
        <v>182</v>
      </c>
      <c r="AC369" s="19">
        <f>IFERROR(AC368*AC351,0)</f>
        <v>0</v>
      </c>
    </row>
    <row r="370" spans="2:30" x14ac:dyDescent="0.25">
      <c r="C370" s="14" t="s">
        <v>146</v>
      </c>
      <c r="D370" s="19">
        <f>IFERROR(D366*D351,0)</f>
        <v>8</v>
      </c>
      <c r="E370" s="23"/>
      <c r="F370" s="1"/>
      <c r="H370" s="14" t="s">
        <v>146</v>
      </c>
      <c r="I370" s="19">
        <f>IFERROR(I366*I351,0)</f>
        <v>1</v>
      </c>
      <c r="J370" s="23"/>
      <c r="L370" s="1"/>
      <c r="M370" s="14" t="s">
        <v>146</v>
      </c>
      <c r="N370" s="19">
        <f>IFERROR(N366*N351,0)</f>
        <v>12</v>
      </c>
      <c r="R370" s="14" t="s">
        <v>146</v>
      </c>
      <c r="S370" s="19">
        <f>IFERROR(S366*S351,0)</f>
        <v>10</v>
      </c>
      <c r="W370" s="14" t="s">
        <v>146</v>
      </c>
      <c r="X370" s="19">
        <f>IFERROR(X366*X351,0)</f>
        <v>0</v>
      </c>
      <c r="AB370" s="14" t="s">
        <v>146</v>
      </c>
      <c r="AC370" s="19">
        <f>IFERROR(AC366*AC351,0)</f>
        <v>0</v>
      </c>
    </row>
    <row r="371" spans="2:30" x14ac:dyDescent="0.25">
      <c r="C371" s="21"/>
      <c r="D371" s="22"/>
      <c r="E371" s="23"/>
      <c r="F371" s="1"/>
      <c r="H371" s="21"/>
      <c r="I371" s="22"/>
      <c r="J371" s="23"/>
      <c r="K371" s="23"/>
      <c r="L371" s="1"/>
      <c r="M371" s="21"/>
      <c r="N371" s="22"/>
      <c r="O371" s="23"/>
      <c r="R371" s="21"/>
      <c r="S371" s="22"/>
      <c r="T371" s="23"/>
      <c r="W371" s="21"/>
      <c r="X371" s="22"/>
      <c r="Y371" s="23"/>
      <c r="AB371" s="138"/>
      <c r="AC371" s="52"/>
    </row>
    <row r="372" spans="2:30" x14ac:dyDescent="0.25">
      <c r="C372" s="14" t="s">
        <v>114</v>
      </c>
      <c r="D372" s="36" t="s">
        <v>112</v>
      </c>
      <c r="E372" s="85" t="s">
        <v>131</v>
      </c>
      <c r="F372" s="1"/>
      <c r="H372" s="14" t="s">
        <v>114</v>
      </c>
      <c r="I372" s="36" t="s">
        <v>152</v>
      </c>
      <c r="J372" s="85"/>
      <c r="K372" s="23"/>
      <c r="L372" s="1"/>
      <c r="M372" s="14" t="s">
        <v>114</v>
      </c>
      <c r="N372" s="36" t="s">
        <v>113</v>
      </c>
      <c r="O372" s="85"/>
      <c r="R372" s="14" t="s">
        <v>114</v>
      </c>
      <c r="S372" s="36" t="s">
        <v>112</v>
      </c>
      <c r="T372" s="85" t="s">
        <v>131</v>
      </c>
      <c r="W372" s="14" t="s">
        <v>114</v>
      </c>
      <c r="X372" s="36"/>
      <c r="Y372" s="85" t="s">
        <v>131</v>
      </c>
      <c r="AB372" s="14" t="s">
        <v>114</v>
      </c>
      <c r="AC372" s="36"/>
      <c r="AD372" s="85" t="s">
        <v>131</v>
      </c>
    </row>
    <row r="373" spans="2:30" x14ac:dyDescent="0.25">
      <c r="C373" s="16" t="s">
        <v>12</v>
      </c>
      <c r="D373" s="44">
        <f>IF(D372="Clínica",CRITÉRIOS!$G$12,IF(D372="Pré-clínica",CRITÉRIOS!$G$13,IF(D372="Extramuros",CRITÉRIOS!$G$15,"")))</f>
        <v>4</v>
      </c>
      <c r="E373" s="1"/>
      <c r="F373" s="1"/>
      <c r="H373" s="16" t="s">
        <v>12</v>
      </c>
      <c r="I373" s="44">
        <f>IF(I372="Clínica",CRITÉRIOS!$G$12,IF(I372="Pré-clínica",CRITÉRIOS!$G$13,IF(I372="Extramuros",CRITÉRIOS!$G$15,"")))</f>
        <v>12</v>
      </c>
      <c r="K373" s="23"/>
      <c r="L373" s="1"/>
      <c r="M373" s="16" t="s">
        <v>12</v>
      </c>
      <c r="N373" s="44">
        <f>IF(N372="Clínica",CRITÉRIOS!$G$12,IF(N372="Pré-clínica",CRITÉRIOS!$G$13,IF(N372="Extramuros",CRITÉRIOS!$G$15,"")))</f>
        <v>8</v>
      </c>
      <c r="R373" s="16" t="s">
        <v>12</v>
      </c>
      <c r="S373" s="44">
        <f>IF(S372="Clínica",CRITÉRIOS!$G$12,IF(S372="Pré-clínica",CRITÉRIOS!$G$13,IF(S372="Extramuros",CRITÉRIOS!$G$15,"")))</f>
        <v>4</v>
      </c>
      <c r="W373" s="16" t="s">
        <v>12</v>
      </c>
      <c r="X373" s="44" t="str">
        <f>IF(X372="Clínica",CRITÉRIOS!$G$12,IF(X372="Pré-clínica",CRITÉRIOS!$G$13,IF(X372="Extramuros",CRITÉRIOS!$G$15,"")))</f>
        <v/>
      </c>
      <c r="AB373" s="16" t="s">
        <v>12</v>
      </c>
      <c r="AC373" s="44" t="str">
        <f>IF(AC372="Clínica",CRITÉRIOS!$G$12,IF(AC372="Pré-clínica",CRITÉRIOS!$G$13,IF(AC372="Extramuros",CRITÉRIOS!$G$15,"")))</f>
        <v/>
      </c>
    </row>
    <row r="374" spans="2:30" x14ac:dyDescent="0.25">
      <c r="C374" s="14" t="s">
        <v>6</v>
      </c>
      <c r="D374" s="19">
        <f>IFERROR(ROUNDDOWN(D353/D373,0),0)</f>
        <v>2</v>
      </c>
      <c r="E374" s="23"/>
      <c r="F374" s="1"/>
      <c r="H374" s="14" t="s">
        <v>6</v>
      </c>
      <c r="I374" s="19">
        <f>IFERROR(ROUNDDOWN(I353/I373,0),0)</f>
        <v>3</v>
      </c>
      <c r="J374" s="23"/>
      <c r="L374" s="1"/>
      <c r="M374" s="14" t="s">
        <v>6</v>
      </c>
      <c r="N374" s="19">
        <f>IFERROR(ROUNDDOWN(N353/N373,0),0)</f>
        <v>2</v>
      </c>
      <c r="O374" s="23"/>
      <c r="R374" s="14" t="s">
        <v>6</v>
      </c>
      <c r="S374" s="19">
        <f>IFERROR(ROUNDDOWN(S353/S373,0),0)</f>
        <v>1</v>
      </c>
      <c r="W374" s="14" t="s">
        <v>6</v>
      </c>
      <c r="X374" s="19">
        <f>IFERROR(ROUNDDOWN(X353/X373,0),0)</f>
        <v>0</v>
      </c>
      <c r="AB374" s="14" t="s">
        <v>6</v>
      </c>
      <c r="AC374" s="19">
        <f>IFERROR(ROUNDDOWN(AC353/AC373,0),0)</f>
        <v>0</v>
      </c>
    </row>
    <row r="375" spans="2:30" x14ac:dyDescent="0.25">
      <c r="C375" s="24" t="s">
        <v>7</v>
      </c>
      <c r="D375" s="25">
        <f>IFERROR(ROUNDDOWN(D374*D351,0),0)</f>
        <v>4</v>
      </c>
      <c r="E375" s="23"/>
      <c r="F375" s="1"/>
      <c r="H375" s="24" t="s">
        <v>7</v>
      </c>
      <c r="I375" s="25">
        <f>IFERROR(ROUNDDOWN(I374*I351,0),0)</f>
        <v>3</v>
      </c>
      <c r="J375" s="23"/>
      <c r="L375" s="1"/>
      <c r="M375" s="24" t="s">
        <v>7</v>
      </c>
      <c r="N375" s="25">
        <f>IFERROR(ROUNDDOWN(N374*N351,0),0)</f>
        <v>4</v>
      </c>
      <c r="O375" s="23"/>
      <c r="R375" s="24" t="s">
        <v>7</v>
      </c>
      <c r="S375" s="25">
        <f>IFERROR(ROUNDDOWN(S374*S351,0),0)</f>
        <v>5</v>
      </c>
      <c r="W375" s="24" t="s">
        <v>7</v>
      </c>
      <c r="X375" s="25">
        <f>IFERROR(ROUNDDOWN(X374*X351,0),0)</f>
        <v>0</v>
      </c>
      <c r="AB375" s="24" t="s">
        <v>7</v>
      </c>
      <c r="AC375" s="25">
        <f>IFERROR(ROUNDDOWN(AC374*AC351,0),0)</f>
        <v>0</v>
      </c>
    </row>
    <row r="376" spans="2:30" x14ac:dyDescent="0.25">
      <c r="C376" s="14" t="s">
        <v>233</v>
      </c>
      <c r="D376" s="88">
        <f>IFERROR(D353/COUNTIF(C379:C386,"&lt;&gt;"),0)</f>
        <v>3.6666666666666665</v>
      </c>
      <c r="E376" s="23"/>
      <c r="F376" s="1"/>
      <c r="H376" s="14" t="s">
        <v>233</v>
      </c>
      <c r="I376" s="88" t="s">
        <v>234</v>
      </c>
      <c r="J376" s="23"/>
      <c r="L376" s="1"/>
      <c r="M376" s="14" t="s">
        <v>233</v>
      </c>
      <c r="N376" s="88">
        <f>IFERROR(N353/COUNTIF(M379:M386,"&lt;&gt;"),0)</f>
        <v>3.8333333333333335</v>
      </c>
      <c r="R376" s="14" t="s">
        <v>233</v>
      </c>
      <c r="S376" s="88">
        <f>IFERROR(S353/COUNTIF(R379:R386,"&lt;&gt;"),0)</f>
        <v>2.5</v>
      </c>
      <c r="W376" s="14" t="s">
        <v>233</v>
      </c>
      <c r="X376" s="88" t="s">
        <v>234</v>
      </c>
      <c r="Y376" s="7"/>
      <c r="AB376" s="14" t="s">
        <v>233</v>
      </c>
      <c r="AC376" s="88" t="s">
        <v>234</v>
      </c>
      <c r="AD376" s="7"/>
    </row>
    <row r="377" spans="2:30" x14ac:dyDescent="0.25">
      <c r="D377" s="1"/>
      <c r="E377" s="15"/>
      <c r="F377" s="15"/>
      <c r="J377" s="15"/>
      <c r="K377" s="15"/>
      <c r="L377" s="1"/>
      <c r="O377" s="15"/>
      <c r="P377" s="15"/>
      <c r="T377" s="15"/>
      <c r="Y377" s="15"/>
      <c r="AC377" s="1"/>
    </row>
    <row r="378" spans="2:30" x14ac:dyDescent="0.25">
      <c r="C378" s="28" t="s">
        <v>8</v>
      </c>
      <c r="D378" s="29" t="s">
        <v>17</v>
      </c>
      <c r="E378" s="29" t="s">
        <v>129</v>
      </c>
      <c r="F378" s="1"/>
      <c r="H378" s="28" t="s">
        <v>8</v>
      </c>
      <c r="I378" s="29" t="s">
        <v>17</v>
      </c>
      <c r="J378" s="29" t="s">
        <v>129</v>
      </c>
      <c r="L378" s="1"/>
      <c r="M378" s="28" t="s">
        <v>8</v>
      </c>
      <c r="N378" s="29" t="s">
        <v>17</v>
      </c>
      <c r="O378" s="29" t="s">
        <v>129</v>
      </c>
      <c r="R378" s="28" t="s">
        <v>8</v>
      </c>
      <c r="S378" s="29" t="s">
        <v>17</v>
      </c>
      <c r="T378" s="29" t="s">
        <v>129</v>
      </c>
      <c r="W378" s="28" t="s">
        <v>8</v>
      </c>
      <c r="X378" s="29" t="s">
        <v>17</v>
      </c>
      <c r="Y378" s="29" t="s">
        <v>129</v>
      </c>
      <c r="AB378" s="14" t="s">
        <v>8</v>
      </c>
      <c r="AC378" s="29" t="s">
        <v>17</v>
      </c>
      <c r="AD378" s="29" t="s">
        <v>129</v>
      </c>
    </row>
    <row r="379" spans="2:30" x14ac:dyDescent="0.25">
      <c r="B379" s="86" t="s">
        <v>130</v>
      </c>
      <c r="C379" s="58" t="s">
        <v>247</v>
      </c>
      <c r="D379" s="36">
        <v>2</v>
      </c>
      <c r="E379" s="19">
        <f>D379*D$367</f>
        <v>8</v>
      </c>
      <c r="G379" s="86" t="s">
        <v>130</v>
      </c>
      <c r="H379" s="58" t="s">
        <v>172</v>
      </c>
      <c r="I379" s="36">
        <v>5</v>
      </c>
      <c r="J379" s="19">
        <f>I379*I$367</f>
        <v>5</v>
      </c>
      <c r="L379" s="86"/>
      <c r="M379" s="58" t="s">
        <v>171</v>
      </c>
      <c r="N379" s="36">
        <v>0.66</v>
      </c>
      <c r="O379" s="113">
        <f>N379*N$367</f>
        <v>3.96</v>
      </c>
      <c r="P379" s="8"/>
      <c r="Q379" s="86"/>
      <c r="R379" s="139" t="s">
        <v>167</v>
      </c>
      <c r="S379" s="36">
        <v>2</v>
      </c>
      <c r="T379" s="19">
        <f>S379*S$366</f>
        <v>4</v>
      </c>
      <c r="V379" s="86"/>
      <c r="W379" s="58" t="s">
        <v>172</v>
      </c>
      <c r="X379" s="36">
        <f>1/4</f>
        <v>0.25</v>
      </c>
      <c r="Y379" s="19">
        <f>X379*X$367</f>
        <v>1</v>
      </c>
      <c r="Z379" s="106" t="s">
        <v>261</v>
      </c>
      <c r="AA379" s="86"/>
      <c r="AB379" s="139"/>
      <c r="AC379" s="36"/>
      <c r="AD379" s="19">
        <f>AC379*AC$367</f>
        <v>0</v>
      </c>
    </row>
    <row r="380" spans="2:30" x14ac:dyDescent="0.25">
      <c r="B380" s="86" t="s">
        <v>130</v>
      </c>
      <c r="C380" s="58" t="s">
        <v>247</v>
      </c>
      <c r="D380" s="36">
        <v>2</v>
      </c>
      <c r="E380" s="19">
        <f t="shared" ref="E380:E386" si="35">D380*D$367</f>
        <v>8</v>
      </c>
      <c r="G380" s="86" t="s">
        <v>130</v>
      </c>
      <c r="H380" s="58"/>
      <c r="I380" s="36"/>
      <c r="J380" s="19">
        <f t="shared" ref="J380:J386" si="36">I380*I$367</f>
        <v>0</v>
      </c>
      <c r="L380" s="86"/>
      <c r="M380" s="58" t="s">
        <v>171</v>
      </c>
      <c r="N380" s="36">
        <v>0.66</v>
      </c>
      <c r="O380" s="113">
        <f t="shared" ref="O380:O386" si="37">N380*N$367</f>
        <v>3.96</v>
      </c>
      <c r="P380" s="8"/>
      <c r="Q380" s="86"/>
      <c r="R380" s="139" t="s">
        <v>167</v>
      </c>
      <c r="S380" s="36">
        <v>2</v>
      </c>
      <c r="T380" s="19">
        <f t="shared" ref="T380:T386" si="38">S380*S$366</f>
        <v>4</v>
      </c>
      <c r="V380" s="86"/>
      <c r="W380" s="58" t="s">
        <v>172</v>
      </c>
      <c r="X380" s="36">
        <f>1/4</f>
        <v>0.25</v>
      </c>
      <c r="Y380" s="19">
        <f t="shared" ref="Y380:Y386" si="39">X380*X$367</f>
        <v>1</v>
      </c>
      <c r="Z380" s="106" t="s">
        <v>261</v>
      </c>
      <c r="AA380" s="86"/>
      <c r="AB380" s="139"/>
      <c r="AC380" s="36"/>
      <c r="AD380" s="19">
        <f t="shared" ref="AD380:AD386" si="40">AC380*AC$367</f>
        <v>0</v>
      </c>
    </row>
    <row r="381" spans="2:30" x14ac:dyDescent="0.25">
      <c r="B381" s="86" t="s">
        <v>130</v>
      </c>
      <c r="C381" s="58" t="s">
        <v>247</v>
      </c>
      <c r="D381" s="36">
        <v>2</v>
      </c>
      <c r="E381" s="19">
        <f t="shared" si="35"/>
        <v>8</v>
      </c>
      <c r="G381" s="86" t="s">
        <v>130</v>
      </c>
      <c r="H381" s="58"/>
      <c r="I381" s="36"/>
      <c r="J381" s="19">
        <f t="shared" si="36"/>
        <v>0</v>
      </c>
      <c r="L381" s="86"/>
      <c r="M381" s="58" t="s">
        <v>165</v>
      </c>
      <c r="N381" s="36">
        <v>0.66</v>
      </c>
      <c r="O381" s="113">
        <f t="shared" si="37"/>
        <v>3.96</v>
      </c>
      <c r="P381" s="8"/>
      <c r="Q381" s="86"/>
      <c r="R381" s="139"/>
      <c r="S381" s="36"/>
      <c r="T381" s="19">
        <f t="shared" si="38"/>
        <v>0</v>
      </c>
      <c r="V381" s="86"/>
      <c r="W381" s="58" t="s">
        <v>172</v>
      </c>
      <c r="X381" s="36">
        <f>1/4</f>
        <v>0.25</v>
      </c>
      <c r="Y381" s="19">
        <f t="shared" si="39"/>
        <v>1</v>
      </c>
      <c r="Z381" s="106" t="s">
        <v>261</v>
      </c>
      <c r="AA381" s="86"/>
      <c r="AB381" s="139"/>
      <c r="AC381" s="36"/>
      <c r="AD381" s="19">
        <f t="shared" si="40"/>
        <v>0</v>
      </c>
    </row>
    <row r="382" spans="2:30" x14ac:dyDescent="0.25">
      <c r="B382" s="86" t="s">
        <v>130</v>
      </c>
      <c r="C382" s="58"/>
      <c r="D382" s="36"/>
      <c r="E382" s="19">
        <f t="shared" si="35"/>
        <v>0</v>
      </c>
      <c r="G382" s="86" t="s">
        <v>130</v>
      </c>
      <c r="H382" s="58"/>
      <c r="I382" s="36"/>
      <c r="J382" s="19">
        <f t="shared" si="36"/>
        <v>0</v>
      </c>
      <c r="L382" s="86"/>
      <c r="M382" s="58" t="s">
        <v>165</v>
      </c>
      <c r="N382" s="36">
        <v>0.66</v>
      </c>
      <c r="O382" s="113">
        <f t="shared" si="37"/>
        <v>3.96</v>
      </c>
      <c r="P382" s="8"/>
      <c r="Q382" s="86"/>
      <c r="R382" s="139"/>
      <c r="S382" s="36"/>
      <c r="T382" s="19">
        <f t="shared" si="38"/>
        <v>0</v>
      </c>
      <c r="V382" s="86"/>
      <c r="W382" s="58" t="s">
        <v>172</v>
      </c>
      <c r="X382" s="36">
        <f>1/4</f>
        <v>0.25</v>
      </c>
      <c r="Y382" s="19">
        <f t="shared" si="39"/>
        <v>1</v>
      </c>
      <c r="Z382" s="106" t="s">
        <v>261</v>
      </c>
      <c r="AA382" s="86"/>
      <c r="AB382" s="139"/>
      <c r="AC382" s="36"/>
      <c r="AD382" s="19">
        <f t="shared" si="40"/>
        <v>0</v>
      </c>
    </row>
    <row r="383" spans="2:30" x14ac:dyDescent="0.25">
      <c r="B383" s="86" t="s">
        <v>130</v>
      </c>
      <c r="C383" s="139"/>
      <c r="D383" s="36"/>
      <c r="E383" s="19">
        <f t="shared" si="35"/>
        <v>0</v>
      </c>
      <c r="G383" s="86" t="s">
        <v>130</v>
      </c>
      <c r="H383" s="58"/>
      <c r="I383" s="36"/>
      <c r="J383" s="19">
        <f t="shared" si="36"/>
        <v>0</v>
      </c>
      <c r="L383" s="86"/>
      <c r="M383" s="58" t="s">
        <v>168</v>
      </c>
      <c r="N383" s="36">
        <v>0.66</v>
      </c>
      <c r="O383" s="113">
        <f t="shared" si="37"/>
        <v>3.96</v>
      </c>
      <c r="P383" s="8"/>
      <c r="Q383" s="86"/>
      <c r="R383" s="139"/>
      <c r="S383" s="36"/>
      <c r="T383" s="19">
        <f t="shared" si="38"/>
        <v>0</v>
      </c>
      <c r="V383" s="86"/>
      <c r="W383" s="139"/>
      <c r="X383" s="36"/>
      <c r="Y383" s="19">
        <f t="shared" si="39"/>
        <v>0</v>
      </c>
      <c r="AA383" s="86"/>
      <c r="AB383" s="139"/>
      <c r="AC383" s="36"/>
      <c r="AD383" s="19">
        <f t="shared" si="40"/>
        <v>0</v>
      </c>
    </row>
    <row r="384" spans="2:30" x14ac:dyDescent="0.25">
      <c r="B384" s="86" t="s">
        <v>130</v>
      </c>
      <c r="C384" s="139"/>
      <c r="D384" s="36"/>
      <c r="E384" s="19">
        <f t="shared" si="35"/>
        <v>0</v>
      </c>
      <c r="G384" s="86" t="s">
        <v>130</v>
      </c>
      <c r="H384" s="139"/>
      <c r="I384" s="36"/>
      <c r="J384" s="19">
        <f t="shared" si="36"/>
        <v>0</v>
      </c>
      <c r="L384" s="86"/>
      <c r="M384" s="58" t="s">
        <v>168</v>
      </c>
      <c r="N384" s="36">
        <v>0.66</v>
      </c>
      <c r="O384" s="113">
        <f t="shared" si="37"/>
        <v>3.96</v>
      </c>
      <c r="P384" s="8"/>
      <c r="Q384" s="86"/>
      <c r="R384" s="139"/>
      <c r="S384" s="36"/>
      <c r="T384" s="19">
        <f t="shared" si="38"/>
        <v>0</v>
      </c>
      <c r="V384" s="86"/>
      <c r="W384" s="139"/>
      <c r="X384" s="36"/>
      <c r="Y384" s="19">
        <f t="shared" si="39"/>
        <v>0</v>
      </c>
      <c r="AA384" s="86"/>
      <c r="AB384" s="139"/>
      <c r="AC384" s="36"/>
      <c r="AD384" s="19">
        <f t="shared" si="40"/>
        <v>0</v>
      </c>
    </row>
    <row r="385" spans="1:30" x14ac:dyDescent="0.25">
      <c r="B385" s="86" t="s">
        <v>130</v>
      </c>
      <c r="C385" s="139"/>
      <c r="D385" s="36"/>
      <c r="E385" s="19">
        <f t="shared" si="35"/>
        <v>0</v>
      </c>
      <c r="G385" s="86" t="s">
        <v>130</v>
      </c>
      <c r="H385" s="139"/>
      <c r="I385" s="36"/>
      <c r="J385" s="19">
        <f t="shared" si="36"/>
        <v>0</v>
      </c>
      <c r="L385" s="86"/>
      <c r="M385" s="58"/>
      <c r="N385" s="36"/>
      <c r="O385" s="19">
        <f t="shared" si="37"/>
        <v>0</v>
      </c>
      <c r="P385" s="8"/>
      <c r="Q385" s="86"/>
      <c r="R385" s="139"/>
      <c r="S385" s="36"/>
      <c r="T385" s="19">
        <f t="shared" si="38"/>
        <v>0</v>
      </c>
      <c r="V385" s="86"/>
      <c r="W385" s="139"/>
      <c r="X385" s="36"/>
      <c r="Y385" s="19">
        <f t="shared" si="39"/>
        <v>0</v>
      </c>
      <c r="AA385" s="86"/>
      <c r="AB385" s="139"/>
      <c r="AC385" s="36"/>
      <c r="AD385" s="19">
        <f t="shared" si="40"/>
        <v>0</v>
      </c>
    </row>
    <row r="386" spans="1:30" x14ac:dyDescent="0.25">
      <c r="B386" s="86" t="s">
        <v>130</v>
      </c>
      <c r="C386" s="139"/>
      <c r="D386" s="36"/>
      <c r="E386" s="19">
        <f t="shared" si="35"/>
        <v>0</v>
      </c>
      <c r="G386" s="86" t="s">
        <v>130</v>
      </c>
      <c r="H386" s="139"/>
      <c r="I386" s="36"/>
      <c r="J386" s="19">
        <f t="shared" si="36"/>
        <v>0</v>
      </c>
      <c r="L386" s="86"/>
      <c r="M386" s="58"/>
      <c r="N386" s="36"/>
      <c r="O386" s="19">
        <f t="shared" si="37"/>
        <v>0</v>
      </c>
      <c r="P386" s="8"/>
      <c r="Q386" s="86"/>
      <c r="R386" s="139"/>
      <c r="S386" s="36"/>
      <c r="T386" s="19">
        <f t="shared" si="38"/>
        <v>0</v>
      </c>
      <c r="V386" s="86"/>
      <c r="W386" s="139"/>
      <c r="X386" s="36"/>
      <c r="Y386" s="19">
        <f t="shared" si="39"/>
        <v>0</v>
      </c>
      <c r="AA386" s="86" t="s">
        <v>130</v>
      </c>
      <c r="AB386" s="139"/>
      <c r="AC386" s="36"/>
      <c r="AD386" s="19">
        <f t="shared" si="40"/>
        <v>0</v>
      </c>
    </row>
    <row r="387" spans="1:30" x14ac:dyDescent="0.25">
      <c r="C387" s="30" t="s">
        <v>19</v>
      </c>
      <c r="D387" s="31">
        <f>SUM(D379:D386)</f>
        <v>6</v>
      </c>
      <c r="E387" s="23"/>
      <c r="F387" s="1"/>
      <c r="H387" s="30" t="s">
        <v>19</v>
      </c>
      <c r="I387" s="31">
        <f>SUM(I379:I386)</f>
        <v>5</v>
      </c>
      <c r="J387" s="23"/>
      <c r="L387" s="1"/>
      <c r="M387" s="30" t="s">
        <v>19</v>
      </c>
      <c r="N387" s="31">
        <f>SUM(N379:N386)</f>
        <v>3.9600000000000004</v>
      </c>
      <c r="O387" s="23"/>
      <c r="R387" s="30" t="s">
        <v>19</v>
      </c>
      <c r="S387" s="31">
        <f>SUM(S379:S386)</f>
        <v>4</v>
      </c>
      <c r="T387" s="23"/>
      <c r="W387" s="30" t="s">
        <v>19</v>
      </c>
      <c r="X387" s="31">
        <f>SUM(X379:X386)</f>
        <v>1</v>
      </c>
      <c r="Y387" s="23"/>
      <c r="AB387" s="30" t="s">
        <v>19</v>
      </c>
      <c r="AC387" s="31">
        <f>SUM(AC379:AC386)</f>
        <v>0</v>
      </c>
    </row>
    <row r="388" spans="1:30" x14ac:dyDescent="0.25">
      <c r="C388" s="32" t="s">
        <v>18</v>
      </c>
      <c r="D388" s="51" t="e">
        <f>COUNTIF(#REF!,C341)</f>
        <v>#REF!</v>
      </c>
      <c r="H388" s="32" t="s">
        <v>18</v>
      </c>
      <c r="I388" s="51" t="e">
        <f>COUNTIF(#REF!,H341)</f>
        <v>#REF!</v>
      </c>
      <c r="J388" s="8"/>
      <c r="K388" s="8"/>
      <c r="L388" s="1"/>
      <c r="M388" s="32" t="s">
        <v>18</v>
      </c>
      <c r="N388" s="51" t="e">
        <f>COUNTIF(#REF!,M341)</f>
        <v>#REF!</v>
      </c>
      <c r="O388" s="8"/>
      <c r="P388" s="8"/>
      <c r="R388" s="32" t="s">
        <v>18</v>
      </c>
      <c r="S388" s="51" t="e">
        <f>COUNTIF(#REF!,R341)</f>
        <v>#REF!</v>
      </c>
      <c r="T388" s="8"/>
      <c r="W388" s="32" t="s">
        <v>18</v>
      </c>
      <c r="X388" s="51" t="e">
        <f>COUNTIF(#REF!,W341)</f>
        <v>#REF!</v>
      </c>
      <c r="Y388" s="8"/>
      <c r="AB388" s="32" t="s">
        <v>18</v>
      </c>
      <c r="AC388" s="51" t="e">
        <f>COUNTIF(#REF!,AB341)</f>
        <v>#REF!</v>
      </c>
    </row>
    <row r="389" spans="1:30" x14ac:dyDescent="0.25">
      <c r="C389" s="33" t="s">
        <v>22</v>
      </c>
      <c r="D389" s="54" t="s">
        <v>23</v>
      </c>
      <c r="E389" s="85" t="s">
        <v>131</v>
      </c>
      <c r="H389" s="33" t="s">
        <v>22</v>
      </c>
      <c r="I389" s="54" t="s">
        <v>23</v>
      </c>
      <c r="J389" s="85" t="s">
        <v>131</v>
      </c>
      <c r="K389" s="8"/>
      <c r="L389" s="1"/>
      <c r="M389" s="33" t="s">
        <v>22</v>
      </c>
      <c r="N389" s="54" t="s">
        <v>23</v>
      </c>
      <c r="O389" s="85" t="s">
        <v>131</v>
      </c>
      <c r="P389" s="8"/>
      <c r="R389" s="33" t="s">
        <v>22</v>
      </c>
      <c r="S389" s="54" t="s">
        <v>23</v>
      </c>
      <c r="T389" s="85" t="s">
        <v>131</v>
      </c>
      <c r="W389" s="33" t="s">
        <v>22</v>
      </c>
      <c r="X389" s="54" t="s">
        <v>23</v>
      </c>
      <c r="Y389" s="85" t="s">
        <v>131</v>
      </c>
      <c r="AB389" s="33" t="s">
        <v>22</v>
      </c>
      <c r="AC389" s="54" t="s">
        <v>23</v>
      </c>
      <c r="AD389" s="85" t="s">
        <v>131</v>
      </c>
    </row>
    <row r="392" spans="1:30" s="10" customFormat="1" x14ac:dyDescent="0.25">
      <c r="D392" s="11"/>
      <c r="E392" s="12"/>
      <c r="F392" s="12"/>
      <c r="AC392" s="11"/>
    </row>
    <row r="393" spans="1:30" ht="15" customHeight="1" x14ac:dyDescent="0.25">
      <c r="A393" s="128" t="s">
        <v>119</v>
      </c>
      <c r="B393" s="128"/>
    </row>
    <row r="394" spans="1:30" ht="15" customHeight="1" x14ac:dyDescent="0.25">
      <c r="A394" s="128"/>
      <c r="B394" s="128"/>
      <c r="D394" s="1"/>
      <c r="E394" s="5"/>
      <c r="J394" s="5"/>
      <c r="O394" s="5"/>
      <c r="T394" s="5"/>
      <c r="Y394" s="5"/>
    </row>
    <row r="395" spans="1:30" s="5" customFormat="1" x14ac:dyDescent="0.25">
      <c r="C395" s="1"/>
      <c r="D395" s="1"/>
      <c r="H395" s="1"/>
      <c r="I395" s="1"/>
      <c r="M395" s="1"/>
      <c r="N395" s="1"/>
      <c r="S395" s="6"/>
    </row>
    <row r="396" spans="1:30" ht="15" customHeight="1" x14ac:dyDescent="0.25">
      <c r="C396" s="121" t="s">
        <v>158</v>
      </c>
      <c r="D396" s="121"/>
      <c r="E396" s="121"/>
      <c r="F396" s="1"/>
      <c r="H396" s="121" t="s">
        <v>144</v>
      </c>
      <c r="I396" s="121"/>
      <c r="J396" s="121"/>
      <c r="L396" s="1"/>
      <c r="M396" s="121" t="s">
        <v>145</v>
      </c>
      <c r="N396" s="121"/>
      <c r="O396" s="121"/>
      <c r="R396" s="121" t="s">
        <v>220</v>
      </c>
      <c r="S396" s="121"/>
      <c r="T396" s="121"/>
      <c r="W396" s="121" t="s">
        <v>221</v>
      </c>
      <c r="X396" s="121"/>
      <c r="Y396" s="121"/>
      <c r="AC396" s="1"/>
    </row>
    <row r="397" spans="1:30" ht="15" customHeight="1" x14ac:dyDescent="0.25">
      <c r="C397" s="121"/>
      <c r="D397" s="121"/>
      <c r="E397" s="121"/>
      <c r="F397" s="1"/>
      <c r="H397" s="121"/>
      <c r="I397" s="121"/>
      <c r="J397" s="121"/>
      <c r="L397" s="1"/>
      <c r="M397" s="121"/>
      <c r="N397" s="121"/>
      <c r="O397" s="121"/>
      <c r="R397" s="121"/>
      <c r="S397" s="121"/>
      <c r="T397" s="121"/>
      <c r="W397" s="121"/>
      <c r="X397" s="121"/>
      <c r="Y397" s="121"/>
      <c r="AC397" s="1"/>
    </row>
    <row r="398" spans="1:30" ht="18.75" x14ac:dyDescent="0.25">
      <c r="C398" s="13" t="s">
        <v>35</v>
      </c>
      <c r="D398" s="36" t="s">
        <v>32</v>
      </c>
      <c r="E398" s="85" t="s">
        <v>131</v>
      </c>
      <c r="F398" s="1"/>
      <c r="H398" s="13" t="s">
        <v>35</v>
      </c>
      <c r="I398" s="36" t="s">
        <v>32</v>
      </c>
      <c r="J398" s="85" t="s">
        <v>131</v>
      </c>
      <c r="L398" s="1"/>
      <c r="M398" s="13" t="s">
        <v>35</v>
      </c>
      <c r="N398" s="36" t="s">
        <v>32</v>
      </c>
      <c r="O398" s="85" t="s">
        <v>131</v>
      </c>
      <c r="R398" s="13" t="s">
        <v>35</v>
      </c>
      <c r="S398" s="36" t="s">
        <v>32</v>
      </c>
      <c r="T398" s="85" t="s">
        <v>131</v>
      </c>
      <c r="W398" s="13" t="s">
        <v>35</v>
      </c>
      <c r="X398" s="36" t="s">
        <v>32</v>
      </c>
      <c r="Y398" s="85" t="s">
        <v>131</v>
      </c>
      <c r="AC398" s="1"/>
    </row>
    <row r="399" spans="1:30" ht="15" customHeight="1" x14ac:dyDescent="0.25">
      <c r="C399" s="14" t="s">
        <v>0</v>
      </c>
      <c r="D399" s="36">
        <v>45</v>
      </c>
      <c r="E399" s="85" t="s">
        <v>131</v>
      </c>
      <c r="F399" s="1"/>
      <c r="H399" s="14" t="s">
        <v>0</v>
      </c>
      <c r="I399" s="36">
        <v>45</v>
      </c>
      <c r="J399" s="85" t="s">
        <v>131</v>
      </c>
      <c r="L399" s="1"/>
      <c r="M399" s="14" t="s">
        <v>0</v>
      </c>
      <c r="N399" s="36">
        <v>45</v>
      </c>
      <c r="O399" s="85" t="s">
        <v>131</v>
      </c>
      <c r="R399" s="14" t="s">
        <v>0</v>
      </c>
      <c r="S399" s="36">
        <v>45</v>
      </c>
      <c r="T399" s="85" t="s">
        <v>131</v>
      </c>
      <c r="W399" s="14" t="s">
        <v>0</v>
      </c>
      <c r="X399" s="36">
        <v>45</v>
      </c>
      <c r="Y399" s="85" t="s">
        <v>131</v>
      </c>
      <c r="AC399" s="1"/>
    </row>
    <row r="400" spans="1:30" ht="15" customHeight="1" x14ac:dyDescent="0.25">
      <c r="C400" s="14" t="s">
        <v>123</v>
      </c>
      <c r="D400" s="36" t="s">
        <v>5</v>
      </c>
      <c r="E400" s="85" t="s">
        <v>131</v>
      </c>
      <c r="F400" s="1"/>
      <c r="H400" s="14" t="s">
        <v>123</v>
      </c>
      <c r="I400" s="36" t="s">
        <v>20</v>
      </c>
      <c r="J400" s="85" t="s">
        <v>131</v>
      </c>
      <c r="L400" s="1"/>
      <c r="M400" s="14" t="s">
        <v>123</v>
      </c>
      <c r="N400" s="36" t="s">
        <v>122</v>
      </c>
      <c r="O400" s="85" t="s">
        <v>131</v>
      </c>
      <c r="R400" s="14" t="s">
        <v>123</v>
      </c>
      <c r="S400" s="36"/>
      <c r="T400" s="85" t="s">
        <v>131</v>
      </c>
      <c r="W400" s="14" t="s">
        <v>123</v>
      </c>
      <c r="X400" s="36"/>
      <c r="Y400" s="85" t="s">
        <v>131</v>
      </c>
      <c r="AC400" s="1"/>
    </row>
    <row r="401" spans="3:29" x14ac:dyDescent="0.25">
      <c r="C401" s="16" t="s">
        <v>12</v>
      </c>
      <c r="D401" s="17">
        <f>IF(D400="Dupla",2,IF(D400="Trio",3,IF(D400="Individual",1,"")))</f>
        <v>2</v>
      </c>
      <c r="F401" s="1"/>
      <c r="H401" s="16" t="s">
        <v>12</v>
      </c>
      <c r="I401" s="17">
        <f>IF(I400="Dupla",2,IF(I400="Trio",3,IF(I400="Individual",1,"")))</f>
        <v>3</v>
      </c>
      <c r="J401" s="8"/>
      <c r="L401" s="1"/>
      <c r="M401" s="16" t="s">
        <v>12</v>
      </c>
      <c r="N401" s="17">
        <f>IF(N400="Dupla",2,IF(N400="Trio",3,IF(N400="Individual",1,"")))</f>
        <v>1</v>
      </c>
      <c r="O401" s="8"/>
      <c r="R401" s="16" t="s">
        <v>12</v>
      </c>
      <c r="S401" s="17" t="str">
        <f>IF(S400="Dupla",2,IF(S400="Trio",3,IF(S400="Individual",1,"")))</f>
        <v/>
      </c>
      <c r="W401" s="16" t="s">
        <v>12</v>
      </c>
      <c r="X401" s="17" t="str">
        <f>IF(X400="Dupla",2,IF(X400="Trio",3,IF(X400="Individual",1,"")))</f>
        <v/>
      </c>
      <c r="AC401" s="1"/>
    </row>
    <row r="402" spans="3:29" x14ac:dyDescent="0.25">
      <c r="C402" s="14" t="s">
        <v>1</v>
      </c>
      <c r="D402" s="36" t="s">
        <v>150</v>
      </c>
      <c r="E402" s="85" t="s">
        <v>131</v>
      </c>
      <c r="F402" s="1"/>
      <c r="H402" s="14" t="s">
        <v>1</v>
      </c>
      <c r="I402" s="36" t="s">
        <v>149</v>
      </c>
      <c r="J402" s="85" t="s">
        <v>131</v>
      </c>
      <c r="L402" s="1"/>
      <c r="M402" s="14" t="s">
        <v>1</v>
      </c>
      <c r="N402" s="36" t="s">
        <v>110</v>
      </c>
      <c r="O402" s="85" t="s">
        <v>131</v>
      </c>
      <c r="R402" s="14" t="s">
        <v>1</v>
      </c>
      <c r="S402" s="36"/>
      <c r="T402" s="85" t="s">
        <v>131</v>
      </c>
      <c r="W402" s="14" t="s">
        <v>1</v>
      </c>
      <c r="X402" s="36"/>
      <c r="Y402" s="85" t="s">
        <v>131</v>
      </c>
      <c r="AC402" s="1"/>
    </row>
    <row r="403" spans="3:29" x14ac:dyDescent="0.25">
      <c r="C403" s="16" t="s">
        <v>12</v>
      </c>
      <c r="D403" s="18">
        <f>IF(D402=CRITÉRIOS!$B$14,CRITÉRIOS!$C$14,IF(D402=CRITÉRIOS!$B$15,CRITÉRIOS!$C$15,IF(D402=CRITÉRIOS!$B$16,CRITÉRIOS!$C$16,IF(D402=CRITÉRIOS!$B$17,CRITÉRIOS!$C$17,IF(D402=CRITÉRIOS!$B$18,CRITÉRIOS!$C$18,IF(D402=CRITÉRIOS!$B$19,CRITÉRIOS!$C$19,IF(D402=CRITÉRIOS!$B$20,CRITÉRIOS!$C$20,IF(D402=CRITÉRIOS!$B$21,CRITÉRIOS!$C$21,IF(D402=CRITÉRIOS!$B$12,CRITÉRIOS!$C$12,IF(D402=CRITÉRIOS!$B$13,CRITÉRIOS!$C$13,IF(D402=CRITÉRIOS!$B$22,CRITÉRIOS!$C$22,"")))))))))))</f>
        <v>12</v>
      </c>
      <c r="F403" s="1"/>
      <c r="H403" s="16" t="s">
        <v>12</v>
      </c>
      <c r="I403" s="18">
        <f>IF(I402=CRITÉRIOS!$B$14,CRITÉRIOS!$C$14,IF(I402=CRITÉRIOS!$B$15,CRITÉRIOS!$C$15,IF(I402=CRITÉRIOS!$B$16,CRITÉRIOS!$C$16,IF(I402=CRITÉRIOS!$B$17,CRITÉRIOS!$C$17,IF(I402=CRITÉRIOS!$B$18,CRITÉRIOS!$C$18,IF(I402=CRITÉRIOS!$B$19,CRITÉRIOS!$C$19,IF(I402=CRITÉRIOS!$B$20,CRITÉRIOS!$C$20,IF(I402=CRITÉRIOS!$B$21,CRITÉRIOS!$C$21,IF(I402=CRITÉRIOS!$B$12,CRITÉRIOS!$C$12,IF(I402=CRITÉRIOS!$B$13,CRITÉRIOS!$C$13,IF(I402=CRITÉRIOS!$B$22,CRITÉRIOS!$C$22,"")))))))))))</f>
        <v>4</v>
      </c>
      <c r="L403" s="1"/>
      <c r="M403" s="16" t="s">
        <v>12</v>
      </c>
      <c r="N403" s="18">
        <f>IF(N402=CRITÉRIOS!$B$14,CRITÉRIOS!$C$14,IF(N402=CRITÉRIOS!$B$15,CRITÉRIOS!$C$15,IF(N402=CRITÉRIOS!$B$16,CRITÉRIOS!$C$16,IF(N402=CRITÉRIOS!$B$17,CRITÉRIOS!$C$17,IF(N402=CRITÉRIOS!$B$18,CRITÉRIOS!$C$18,IF(N402=CRITÉRIOS!$B$19,CRITÉRIOS!$C$19,IF(N402=CRITÉRIOS!$B$20,CRITÉRIOS!$C$20,IF(N402=CRITÉRIOS!$B$21,CRITÉRIOS!$C$21,IF(N402=CRITÉRIOS!$B$12,CRITÉRIOS!$C$12,IF(N402=CRITÉRIOS!$B$13,CRITÉRIOS!$C$13,IF(N402=CRITÉRIOS!$B$22,CRITÉRIOS!$C$22,"")))))))))))</f>
        <v>30</v>
      </c>
      <c r="R403" s="16" t="s">
        <v>12</v>
      </c>
      <c r="S403" s="18" t="str">
        <f>IF(S402=CRITÉRIOS!$B$14,CRITÉRIOS!$C$14,IF(S402=CRITÉRIOS!$B$15,CRITÉRIOS!$C$15,IF(S402=CRITÉRIOS!$B$16,CRITÉRIOS!$C$16,IF(S402=CRITÉRIOS!$B$17,CRITÉRIOS!$C$17,IF(S402=CRITÉRIOS!$B$18,CRITÉRIOS!$C$18,IF(S402=CRITÉRIOS!$B$19,CRITÉRIOS!$C$19,IF(S402=CRITÉRIOS!$B$20,CRITÉRIOS!$C$20,IF(S402=CRITÉRIOS!$B$21,CRITÉRIOS!$C$21,IF(S402=CRITÉRIOS!$B$12,CRITÉRIOS!$C$12,IF(S402=CRITÉRIOS!$B$13,CRITÉRIOS!$C$13,IF(S402=CRITÉRIOS!$B$22,CRITÉRIOS!$C$22,"")))))))))))</f>
        <v/>
      </c>
      <c r="W403" s="16" t="s">
        <v>12</v>
      </c>
      <c r="X403" s="18" t="str">
        <f>IF(X402=CRITÉRIOS!$B$14,CRITÉRIOS!$C$14,IF(X402=CRITÉRIOS!$B$15,CRITÉRIOS!$C$15,IF(X402=CRITÉRIOS!$B$16,CRITÉRIOS!$C$16,IF(X402=CRITÉRIOS!$B$17,CRITÉRIOS!$C$17,IF(X402=CRITÉRIOS!$B$18,CRITÉRIOS!$C$18,IF(X402=CRITÉRIOS!$B$19,CRITÉRIOS!$C$19,IF(X402=CRITÉRIOS!$B$20,CRITÉRIOS!$C$20,IF(X402=CRITÉRIOS!$B$21,CRITÉRIOS!$C$21,IF(X402=CRITÉRIOS!$B$12,CRITÉRIOS!$C$12,IF(X402=CRITÉRIOS!$B$13,CRITÉRIOS!$C$13,IF(X402=CRITÉRIOS!$B$22,CRITÉRIOS!$C$22,"")))))))))))</f>
        <v/>
      </c>
      <c r="AC403" s="1"/>
    </row>
    <row r="404" spans="3:29" x14ac:dyDescent="0.25">
      <c r="C404" s="14" t="s">
        <v>10</v>
      </c>
      <c r="D404" s="19">
        <f>IFERROR(D399/D401,0)</f>
        <v>22.5</v>
      </c>
      <c r="F404" s="1"/>
      <c r="H404" s="14" t="s">
        <v>10</v>
      </c>
      <c r="I404" s="19">
        <f>IFERROR(I399/I401,0)</f>
        <v>15</v>
      </c>
      <c r="L404" s="1"/>
      <c r="M404" s="14" t="s">
        <v>10</v>
      </c>
      <c r="N404" s="19">
        <f>IFERROR(N399/N401,0)</f>
        <v>45</v>
      </c>
      <c r="R404" s="14" t="s">
        <v>10</v>
      </c>
      <c r="S404" s="19">
        <f>IFERROR(S399/S401,0)</f>
        <v>0</v>
      </c>
      <c r="W404" s="14" t="s">
        <v>10</v>
      </c>
      <c r="X404" s="19">
        <f>IFERROR(X399/X401,0)</f>
        <v>0</v>
      </c>
      <c r="AC404" s="1"/>
    </row>
    <row r="405" spans="3:29" x14ac:dyDescent="0.25">
      <c r="C405" s="14" t="s">
        <v>4</v>
      </c>
      <c r="D405" s="19">
        <f>IFERROR(D404/D403,0)</f>
        <v>1.875</v>
      </c>
      <c r="F405" s="1"/>
      <c r="H405" s="14" t="s">
        <v>4</v>
      </c>
      <c r="I405" s="19">
        <f>IFERROR(I404/I403,0)</f>
        <v>3.75</v>
      </c>
      <c r="L405" s="1"/>
      <c r="M405" s="14" t="s">
        <v>4</v>
      </c>
      <c r="N405" s="19">
        <f>IFERROR(N404/N403,0)</f>
        <v>1.5</v>
      </c>
      <c r="R405" s="14" t="s">
        <v>4</v>
      </c>
      <c r="S405" s="19">
        <f>IFERROR(S404/S403,0)</f>
        <v>0</v>
      </c>
      <c r="W405" s="14" t="s">
        <v>4</v>
      </c>
      <c r="X405" s="19">
        <f>IFERROR(X404/X403,0)</f>
        <v>0</v>
      </c>
      <c r="AC405" s="1"/>
    </row>
    <row r="406" spans="3:29" x14ac:dyDescent="0.25">
      <c r="C406" s="14" t="s">
        <v>13</v>
      </c>
      <c r="D406" s="19">
        <f>ROUND(D405, 0)</f>
        <v>2</v>
      </c>
      <c r="F406" s="1"/>
      <c r="H406" s="14" t="s">
        <v>13</v>
      </c>
      <c r="I406" s="19">
        <f>ROUND(I405, 0)</f>
        <v>4</v>
      </c>
      <c r="L406" s="1"/>
      <c r="M406" s="14" t="s">
        <v>13</v>
      </c>
      <c r="N406" s="19">
        <f>ROUNDUP(N405, 0)</f>
        <v>2</v>
      </c>
      <c r="O406" s="8" t="s">
        <v>185</v>
      </c>
      <c r="R406" s="14" t="s">
        <v>13</v>
      </c>
      <c r="S406" s="19">
        <f>ROUND(S405, 0)</f>
        <v>0</v>
      </c>
      <c r="W406" s="14" t="s">
        <v>13</v>
      </c>
      <c r="X406" s="19">
        <f>ROUND(X405, 0)</f>
        <v>0</v>
      </c>
      <c r="AC406" s="1"/>
    </row>
    <row r="407" spans="3:29" x14ac:dyDescent="0.25">
      <c r="C407" s="14" t="s">
        <v>11</v>
      </c>
      <c r="D407" s="19">
        <f>IFERROR(D404/D406,0)</f>
        <v>11.25</v>
      </c>
      <c r="F407" s="1"/>
      <c r="H407" s="14" t="s">
        <v>11</v>
      </c>
      <c r="I407" s="19">
        <f>IFERROR(I404/I406,0)</f>
        <v>3.75</v>
      </c>
      <c r="L407" s="1"/>
      <c r="M407" s="14" t="s">
        <v>11</v>
      </c>
      <c r="N407" s="19">
        <f>IFERROR(N404/N406,0)</f>
        <v>22.5</v>
      </c>
      <c r="R407" s="14" t="s">
        <v>11</v>
      </c>
      <c r="S407" s="19">
        <f>IFERROR(S404/S406,0)</f>
        <v>0</v>
      </c>
      <c r="W407" s="14" t="s">
        <v>11</v>
      </c>
      <c r="X407" s="19">
        <f>IFERROR(X404/X406,0)</f>
        <v>0</v>
      </c>
      <c r="AC407" s="1"/>
    </row>
    <row r="408" spans="3:29" x14ac:dyDescent="0.25">
      <c r="C408" s="14" t="s">
        <v>14</v>
      </c>
      <c r="D408" s="19">
        <f>ROUND(D407, 0)</f>
        <v>11</v>
      </c>
      <c r="F408" s="1"/>
      <c r="H408" s="14" t="s">
        <v>14</v>
      </c>
      <c r="I408" s="19">
        <f>ROUND(I407, 0)</f>
        <v>4</v>
      </c>
      <c r="L408" s="1"/>
      <c r="M408" s="14" t="s">
        <v>14</v>
      </c>
      <c r="N408" s="19">
        <f>ROUND(N407, 0)</f>
        <v>23</v>
      </c>
      <c r="R408" s="14" t="s">
        <v>14</v>
      </c>
      <c r="S408" s="19">
        <f>ROUND(S407, 0)</f>
        <v>0</v>
      </c>
      <c r="W408" s="14" t="s">
        <v>14</v>
      </c>
      <c r="X408" s="19">
        <f>ROUND(X407, 0)</f>
        <v>0</v>
      </c>
      <c r="AC408" s="1"/>
    </row>
    <row r="409" spans="3:29" x14ac:dyDescent="0.25">
      <c r="C409" s="14" t="s">
        <v>9</v>
      </c>
      <c r="D409" s="20">
        <f>IFERROR(D408/D403,0)</f>
        <v>0.91666666666666663</v>
      </c>
      <c r="F409" s="1"/>
      <c r="H409" s="14" t="s">
        <v>9</v>
      </c>
      <c r="I409" s="20">
        <f>IFERROR(I408/I403,0)</f>
        <v>1</v>
      </c>
      <c r="L409" s="1"/>
      <c r="M409" s="14" t="s">
        <v>9</v>
      </c>
      <c r="N409" s="20">
        <f>IFERROR(N408/N403,0)</f>
        <v>0.76666666666666672</v>
      </c>
      <c r="R409" s="14" t="s">
        <v>9</v>
      </c>
      <c r="S409" s="20">
        <f>IFERROR(S408/S403,0)</f>
        <v>0</v>
      </c>
      <c r="W409" s="14" t="s">
        <v>9</v>
      </c>
      <c r="X409" s="20">
        <f>IFERROR(X408/X403,0)</f>
        <v>0</v>
      </c>
      <c r="AC409" s="1"/>
    </row>
    <row r="410" spans="3:29" x14ac:dyDescent="0.25">
      <c r="D410" s="1"/>
      <c r="F410" s="1"/>
      <c r="J410" s="8"/>
      <c r="L410" s="1"/>
      <c r="AC410" s="1"/>
    </row>
    <row r="411" spans="3:29" x14ac:dyDescent="0.25">
      <c r="C411" s="14" t="s">
        <v>192</v>
      </c>
      <c r="D411" s="36">
        <v>4</v>
      </c>
      <c r="F411" s="1"/>
      <c r="H411" s="14" t="s">
        <v>192</v>
      </c>
      <c r="I411" s="36">
        <v>4</v>
      </c>
      <c r="J411" s="8"/>
      <c r="L411" s="1"/>
      <c r="M411" s="14" t="s">
        <v>192</v>
      </c>
      <c r="N411" s="36">
        <v>5</v>
      </c>
      <c r="R411" s="14" t="s">
        <v>192</v>
      </c>
      <c r="S411" s="36"/>
      <c r="W411" s="14" t="s">
        <v>192</v>
      </c>
      <c r="X411" s="36"/>
      <c r="AC411" s="1"/>
    </row>
    <row r="412" spans="3:29" x14ac:dyDescent="0.25">
      <c r="C412" s="14" t="s">
        <v>198</v>
      </c>
      <c r="D412" s="36" t="s">
        <v>247</v>
      </c>
      <c r="F412" s="1"/>
      <c r="H412" s="14" t="s">
        <v>198</v>
      </c>
      <c r="I412" s="36" t="s">
        <v>246</v>
      </c>
      <c r="J412" s="8"/>
      <c r="L412" s="1"/>
      <c r="M412" s="14" t="s">
        <v>198</v>
      </c>
      <c r="N412" s="36" t="s">
        <v>167</v>
      </c>
      <c r="R412" s="14" t="s">
        <v>198</v>
      </c>
      <c r="S412" s="36"/>
      <c r="W412" s="14" t="s">
        <v>198</v>
      </c>
      <c r="X412" s="36"/>
      <c r="AC412" s="1"/>
    </row>
    <row r="413" spans="3:29" x14ac:dyDescent="0.25">
      <c r="C413" s="16" t="s">
        <v>12</v>
      </c>
      <c r="D413" s="102">
        <f>IF(D412=ENTRIES!$G$1,'CH DOCENTE'!$H$5,IF(D412=ENTRIES!$G$2,'CH DOCENTE'!$G$5,IF(D412=ENTRIES!$G$3,'CH DOCENTE'!$G$14,IF(D412=ENTRIES!$G$4,'CH DOCENTE'!$G$24,IF(D412=ENTRIES!$G$5,'CH DOCENTE'!$G$34, IF(D412=ENTRIES!$G$6,'CH DOCENTE'!$G$43,IF(D412=ENTRIES!$G$7,'CH DOCENTE'!$G$52,IF(D412=ENTRIES!$G$8,'CH DOCENTE'!$G$63,IF(D412=ENTRIES!$G$9,'CH DOCENTE'!$G$72,IF(D412=ENTRIES!$G$10,'CH DOCENTE'!$G$91,IF(D412=ENTRIES!$G$11,'CH DOCENTE'!$G$101,IF(D412=ENTRIES!$G$12,'CH DOCENTE'!$G$113,IF(D412=ENTRIES!$G$13,'CH DOCENTE'!$G$125)))))))))))))</f>
        <v>4</v>
      </c>
      <c r="F413" s="1"/>
      <c r="H413" s="16" t="s">
        <v>12</v>
      </c>
      <c r="I413" s="102">
        <f>IF(I412=ENTRIES!$G$1,'CH DOCENTE'!$H$5,IF(I412=ENTRIES!$G$2,'CH DOCENTE'!$G$5,IF(I412=ENTRIES!$G$3,'CH DOCENTE'!$G$14,IF(I412=ENTRIES!$G$4,'CH DOCENTE'!$G$24,IF(I412=ENTRIES!$G$5,'CH DOCENTE'!$G$34, IF(I412=ENTRIES!$G$6,'CH DOCENTE'!$G$43,IF(I412=ENTRIES!$G$7,'CH DOCENTE'!$G$52,IF(I412=ENTRIES!$G$8,'CH DOCENTE'!$G$63,IF(I412=ENTRIES!$G$9,'CH DOCENTE'!$G$72,IF(I412=ENTRIES!$G$10,'CH DOCENTE'!$G$91,IF(I412=ENTRIES!$G$11,'CH DOCENTE'!$G$101,IF(I412=ENTRIES!$G$12,'CH DOCENTE'!$G$113,IF(I412=ENTRIES!$G$13,'CH DOCENTE'!$G$125)))))))))))))</f>
        <v>2</v>
      </c>
      <c r="J413" s="8"/>
      <c r="L413" s="1"/>
      <c r="M413" s="16" t="s">
        <v>12</v>
      </c>
      <c r="N413" s="18">
        <f>IF(N412=ENTRIES!$G$1,'CH DOCENTE'!$H$5,IF(N412=ENTRIES!$G$2,'CH DOCENTE'!$G$5,IF(N412=ENTRIES!$G$3,'CH DOCENTE'!$G$14,IF(N412=ENTRIES!$G$4,'CH DOCENTE'!$G$24,IF(N412=ENTRIES!$G$6,'CH DOCENTE'!$G$34,IF(N412=ENTRIES!$G$7,'CH DOCENTE'!$G$52,IF(N412=ENTRIES!$G$8,'CH DOCENTE'!$G$63,IF(N412=ENTRIES!$G$9,'CH DOCENTE'!$G$72,IF(N412=ENTRIES!$G$10,'CH DOCENTE'!$G$91,IF(N412=ENTRIES!$G$11,'CH DOCENTE'!$G$101,IF(N412=ENTRIES!$G$12,'CH DOCENTE'!$G$113,IF(N412=ENTRIES!$G$13,'CH DOCENTE'!$G$125))))))))))))</f>
        <v>4</v>
      </c>
      <c r="R413" s="16" t="s">
        <v>12</v>
      </c>
      <c r="S413" s="18">
        <f>IF(S412=ENTRIES!$G$1,'CH DOCENTE'!$H$5,IF(S412=ENTRIES!$G$2,'CH DOCENTE'!$G$5,IF(S412=ENTRIES!$G$3,'CH DOCENTE'!$G$14,IF(S412=ENTRIES!$G$4,'CH DOCENTE'!$G$24,IF(S412=ENTRIES!$G$6,'CH DOCENTE'!$G$34,IF(S412=ENTRIES!$G$7,'CH DOCENTE'!$G$52,IF(S412=ENTRIES!$G$8,'CH DOCENTE'!$G$63,IF(S412=ENTRIES!$G$9,'CH DOCENTE'!$G$72,IF(S412=ENTRIES!$G$10,'CH DOCENTE'!$G$91,IF(S412=ENTRIES!$G$11,'CH DOCENTE'!$G$101,IF(S412=ENTRIES!$G$12,'CH DOCENTE'!$G$113,IF(S412=ENTRIES!$G$13,'CH DOCENTE'!$G$125))))))))))))</f>
        <v>0</v>
      </c>
      <c r="W413" s="16" t="s">
        <v>12</v>
      </c>
      <c r="X413" s="18">
        <f>IF(X412=ENTRIES!$G$1,'CH DOCENTE'!$H$5,IF(X412=ENTRIES!$G$2,'CH DOCENTE'!$G$5,IF(X412=ENTRIES!$G$3,'CH DOCENTE'!$G$14,IF(X412=ENTRIES!$G$4,'CH DOCENTE'!$G$24,IF(X412=ENTRIES!$G$6,'CH DOCENTE'!$G$34,IF(X412=ENTRIES!$G$7,'CH DOCENTE'!$G$52,IF(X412=ENTRIES!$G$8,'CH DOCENTE'!$G$63,IF(X412=ENTRIES!$G$9,'CH DOCENTE'!$G$72,IF(X412=ENTRIES!$G$10,'CH DOCENTE'!$G$91,IF(X412=ENTRIES!$G$11,'CH DOCENTE'!$G$101,IF(X412=ENTRIES!$G$12,'CH DOCENTE'!$G$113,IF(X412=ENTRIES!$G$13,'CH DOCENTE'!$G$125))))))))))))</f>
        <v>0</v>
      </c>
      <c r="AC413" s="1"/>
    </row>
    <row r="414" spans="3:29" x14ac:dyDescent="0.25">
      <c r="C414" s="14" t="s">
        <v>199</v>
      </c>
      <c r="D414" s="36"/>
      <c r="F414" s="1"/>
      <c r="H414" s="14" t="s">
        <v>199</v>
      </c>
      <c r="I414" s="36"/>
      <c r="J414" s="8"/>
      <c r="L414" s="1"/>
      <c r="M414" s="14" t="s">
        <v>199</v>
      </c>
      <c r="N414" s="36"/>
      <c r="R414" s="14" t="s">
        <v>199</v>
      </c>
      <c r="S414" s="36"/>
      <c r="W414" s="14" t="s">
        <v>199</v>
      </c>
      <c r="X414" s="36"/>
      <c r="AC414" s="1"/>
    </row>
    <row r="415" spans="3:29" x14ac:dyDescent="0.25">
      <c r="C415" s="16" t="s">
        <v>12</v>
      </c>
      <c r="D415" s="18">
        <f>IF(D414=ENTRIES!$G$1,'CH DOCENTE'!$H$5,IF(D414=ENTRIES!$G$2,'CH DOCENTE'!$G$5,IF(D414=ENTRIES!$G$3,'CH DOCENTE'!$G$14,IF(D414=ENTRIES!$G$4,'CH DOCENTE'!$G$24,IF(D414=ENTRIES!$G$6,'CH DOCENTE'!$G$34,IF(D414=ENTRIES!$G$7,'CH DOCENTE'!$G$52,IF(D414=ENTRIES!$G$8,'CH DOCENTE'!$G$63,IF(D414=ENTRIES!$G$9,'CH DOCENTE'!$G$72,IF(D414=ENTRIES!$G$10,'CH DOCENTE'!$G$91,IF(D414=ENTRIES!$G$11,'CH DOCENTE'!$G$101,IF(D414=ENTRIES!$G$12,'CH DOCENTE'!$G$113,IF(D414=ENTRIES!$G$13,'CH DOCENTE'!$G$125))))))))))))</f>
        <v>0</v>
      </c>
      <c r="F415" s="1"/>
      <c r="H415" s="16" t="s">
        <v>12</v>
      </c>
      <c r="I415" s="18">
        <f>IF(I414=ENTRIES!$G$1,'CH DOCENTE'!$H$5,IF(I414=ENTRIES!$G$2,'CH DOCENTE'!$G$5,IF(I414=ENTRIES!$G$3,'CH DOCENTE'!$G$14,IF(I414=ENTRIES!$G$4,'CH DOCENTE'!$G$24,IF(I414=ENTRIES!$G$6,'CH DOCENTE'!$G$34,IF(I414=ENTRIES!$G$7,'CH DOCENTE'!$G$52,IF(I414=ENTRIES!$G$8,'CH DOCENTE'!$G$63,IF(I414=ENTRIES!$G$9,'CH DOCENTE'!$G$72,IF(I414=ENTRIES!$G$10,'CH DOCENTE'!$G$91,IF(I414=ENTRIES!$G$11,'CH DOCENTE'!$G$101,IF(I414=ENTRIES!$G$12,'CH DOCENTE'!$G$113,IF(I414=ENTRIES!$G$13,'CH DOCENTE'!$G$125))))))))))))</f>
        <v>0</v>
      </c>
      <c r="J415" s="8"/>
      <c r="L415" s="1"/>
      <c r="M415" s="16" t="s">
        <v>12</v>
      </c>
      <c r="N415" s="18">
        <f>IF(N414=ENTRIES!$G$1,'CH DOCENTE'!$H$5,IF(N414=ENTRIES!$G$2,'CH DOCENTE'!$G$5,IF(N414=ENTRIES!$G$3,'CH DOCENTE'!$G$14,IF(N414=ENTRIES!$G$4,'CH DOCENTE'!$G$24,IF(N414=ENTRIES!$G$6,'CH DOCENTE'!$G$34,IF(N414=ENTRIES!$G$7,'CH DOCENTE'!$G$52,IF(N414=ENTRIES!$G$8,'CH DOCENTE'!$G$63,IF(N414=ENTRIES!$G$9,'CH DOCENTE'!$G$72,IF(N414=ENTRIES!$G$10,'CH DOCENTE'!$G$91,IF(N414=ENTRIES!$G$11,'CH DOCENTE'!$G$101,IF(N414=ENTRIES!$G$12,'CH DOCENTE'!$G$113,IF(N414=ENTRIES!$G$13,'CH DOCENTE'!$G$125))))))))))))</f>
        <v>0</v>
      </c>
      <c r="R415" s="16" t="s">
        <v>12</v>
      </c>
      <c r="S415" s="18">
        <f>IF(S414=ENTRIES!$G$1,'CH DOCENTE'!$H$5,IF(S414=ENTRIES!$G$2,'CH DOCENTE'!$G$5,IF(S414=ENTRIES!$G$3,'CH DOCENTE'!$G$14,IF(S414=ENTRIES!$G$4,'CH DOCENTE'!$G$24,IF(S414=ENTRIES!$G$6,'CH DOCENTE'!$G$34,IF(S414=ENTRIES!$G$7,'CH DOCENTE'!$G$52,IF(S414=ENTRIES!$G$8,'CH DOCENTE'!$G$63,IF(S414=ENTRIES!$G$9,'CH DOCENTE'!$G$72,IF(S414=ENTRIES!$G$10,'CH DOCENTE'!$G$91,IF(S414=ENTRIES!$G$11,'CH DOCENTE'!$G$101,IF(S414=ENTRIES!$G$12,'CH DOCENTE'!$G$113,IF(S414=ENTRIES!$G$13,'CH DOCENTE'!$G$125))))))))))))</f>
        <v>0</v>
      </c>
      <c r="W415" s="16" t="s">
        <v>12</v>
      </c>
      <c r="X415" s="18">
        <f>IF(X414=ENTRIES!$G$1,'CH DOCENTE'!$H$5,IF(X414=ENTRIES!$G$2,'CH DOCENTE'!$G$5,IF(X414=ENTRIES!$G$3,'CH DOCENTE'!$G$14,IF(X414=ENTRIES!$G$4,'CH DOCENTE'!$G$24,IF(X414=ENTRIES!$G$6,'CH DOCENTE'!$G$34,IF(X414=ENTRIES!$G$7,'CH DOCENTE'!$G$52,IF(X414=ENTRIES!$G$8,'CH DOCENTE'!$G$63,IF(X414=ENTRIES!$G$9,'CH DOCENTE'!$G$72,IF(X414=ENTRIES!$G$10,'CH DOCENTE'!$G$91,IF(X414=ENTRIES!$G$11,'CH DOCENTE'!$G$101,IF(X414=ENTRIES!$G$12,'CH DOCENTE'!$G$113,IF(X414=ENTRIES!$G$13,'CH DOCENTE'!$G$125))))))))))))</f>
        <v>0</v>
      </c>
      <c r="AC415" s="1"/>
    </row>
    <row r="416" spans="3:29" x14ac:dyDescent="0.25">
      <c r="C416" s="14" t="s">
        <v>200</v>
      </c>
      <c r="D416" s="36"/>
      <c r="F416" s="1"/>
      <c r="H416" s="14" t="s">
        <v>200</v>
      </c>
      <c r="I416" s="36"/>
      <c r="J416" s="8"/>
      <c r="L416" s="1"/>
      <c r="M416" s="14" t="s">
        <v>200</v>
      </c>
      <c r="N416" s="36"/>
      <c r="R416" s="14" t="s">
        <v>200</v>
      </c>
      <c r="S416" s="36"/>
      <c r="W416" s="14" t="s">
        <v>200</v>
      </c>
      <c r="X416" s="36"/>
      <c r="AC416" s="1"/>
    </row>
    <row r="417" spans="3:36" x14ac:dyDescent="0.25">
      <c r="C417" s="16" t="s">
        <v>12</v>
      </c>
      <c r="D417" s="18">
        <f>IF(D416=ENTRIES!$G$1,'CH DOCENTE'!$H$5,IF(D416=ENTRIES!$G$2,'CH DOCENTE'!$G$5,IF(D416=ENTRIES!$G$3,'CH DOCENTE'!$G$14,IF(D416=ENTRIES!$G$4,'CH DOCENTE'!$G$24,IF(D416=ENTRIES!$G$6,'CH DOCENTE'!$G$34,IF(D416=ENTRIES!$G$7,'CH DOCENTE'!$G$52,IF(D416=ENTRIES!$G$8,'CH DOCENTE'!$G$63,IF(D416=ENTRIES!$G$9,'CH DOCENTE'!$G$72,IF(D416=ENTRIES!$G$10,'CH DOCENTE'!$G$91,IF(D416=ENTRIES!$G$11,'CH DOCENTE'!$G$101,IF(D416=ENTRIES!$G$12,'CH DOCENTE'!$G$113,IF(D416=ENTRIES!$G$13,'CH DOCENTE'!$G$125))))))))))))</f>
        <v>0</v>
      </c>
      <c r="F417" s="1"/>
      <c r="H417" s="16" t="s">
        <v>12</v>
      </c>
      <c r="I417" s="18">
        <f>IF(I416=ENTRIES!$G$1,'CH DOCENTE'!$H$5,IF(I416=ENTRIES!$G$2,'CH DOCENTE'!$G$5,IF(I416=ENTRIES!$G$3,'CH DOCENTE'!$G$14,IF(I416=ENTRIES!$G$4,'CH DOCENTE'!$G$24,IF(I416=ENTRIES!$G$6,'CH DOCENTE'!$G$34,IF(I416=ENTRIES!$G$7,'CH DOCENTE'!$G$52,IF(I416=ENTRIES!$G$8,'CH DOCENTE'!$G$63,IF(I416=ENTRIES!$G$9,'CH DOCENTE'!$G$72,IF(I416=ENTRIES!$G$10,'CH DOCENTE'!$G$91,IF(I416=ENTRIES!$G$11,'CH DOCENTE'!$G$101,IF(I416=ENTRIES!$G$12,'CH DOCENTE'!$G$113,IF(I416=ENTRIES!$G$13,'CH DOCENTE'!$G$125))))))))))))</f>
        <v>0</v>
      </c>
      <c r="J417" s="8"/>
      <c r="L417" s="1"/>
      <c r="M417" s="16" t="s">
        <v>12</v>
      </c>
      <c r="N417" s="18">
        <f>IF(N416=ENTRIES!$G$1,'CH DOCENTE'!$H$5,IF(N416=ENTRIES!$G$2,'CH DOCENTE'!$G$5,IF(N416=ENTRIES!$G$3,'CH DOCENTE'!$G$14,IF(N416=ENTRIES!$G$4,'CH DOCENTE'!$G$24,IF(N416=ENTRIES!$G$6,'CH DOCENTE'!$G$34,IF(N416=ENTRIES!$G$7,'CH DOCENTE'!$G$52,IF(N416=ENTRIES!$G$8,'CH DOCENTE'!$G$63,IF(N416=ENTRIES!$G$9,'CH DOCENTE'!$G$72,IF(N416=ENTRIES!$G$10,'CH DOCENTE'!$G$91,IF(N416=ENTRIES!$G$11,'CH DOCENTE'!$G$101,IF(N416=ENTRIES!$G$12,'CH DOCENTE'!$G$113,IF(N416=ENTRIES!$G$13,'CH DOCENTE'!$G$125))))))))))))</f>
        <v>0</v>
      </c>
      <c r="R417" s="16" t="s">
        <v>12</v>
      </c>
      <c r="S417" s="18">
        <f>IF(S416=ENTRIES!$G$1,'CH DOCENTE'!$H$5,IF(S416=ENTRIES!$G$2,'CH DOCENTE'!$G$5,IF(S416=ENTRIES!$G$3,'CH DOCENTE'!$G$14,IF(S416=ENTRIES!$G$4,'CH DOCENTE'!$G$24,IF(S416=ENTRIES!$G$6,'CH DOCENTE'!$G$34,IF(S416=ENTRIES!$G$7,'CH DOCENTE'!$G$52,IF(S416=ENTRIES!$G$8,'CH DOCENTE'!$G$63,IF(S416=ENTRIES!$G$9,'CH DOCENTE'!$G$72,IF(S416=ENTRIES!$G$10,'CH DOCENTE'!$G$91,IF(S416=ENTRIES!$G$11,'CH DOCENTE'!$G$101,IF(S416=ENTRIES!$G$12,'CH DOCENTE'!$G$113,IF(S416=ENTRIES!$G$13,'CH DOCENTE'!$G$125))))))))))))</f>
        <v>0</v>
      </c>
      <c r="W417" s="16" t="s">
        <v>12</v>
      </c>
      <c r="X417" s="18">
        <f>IF(X416=ENTRIES!$G$1,'CH DOCENTE'!$H$5,IF(X416=ENTRIES!$G$2,'CH DOCENTE'!$G$5,IF(X416=ENTRIES!$G$3,'CH DOCENTE'!$G$14,IF(X416=ENTRIES!$G$4,'CH DOCENTE'!$G$24,IF(X416=ENTRIES!$G$6,'CH DOCENTE'!$G$34,IF(X416=ENTRIES!$G$7,'CH DOCENTE'!$G$52,IF(X416=ENTRIES!$G$8,'CH DOCENTE'!$G$63,IF(X416=ENTRIES!$G$9,'CH DOCENTE'!$G$72,IF(X416=ENTRIES!$G$10,'CH DOCENTE'!$G$91,IF(X416=ENTRIES!$G$11,'CH DOCENTE'!$G$101,IF(X416=ENTRIES!$G$12,'CH DOCENTE'!$G$113,IF(X416=ENTRIES!$G$13,'CH DOCENTE'!$G$125))))))))))))</f>
        <v>0</v>
      </c>
      <c r="AA417" s="5"/>
      <c r="AB417" s="6"/>
      <c r="AC417" s="5"/>
      <c r="AD417" s="5"/>
      <c r="AE417" s="5"/>
      <c r="AF417" s="5"/>
      <c r="AG417" s="5"/>
      <c r="AH417" s="5"/>
      <c r="AI417" s="5"/>
      <c r="AJ417" s="5"/>
    </row>
    <row r="418" spans="3:36" x14ac:dyDescent="0.25">
      <c r="C418" s="16" t="s">
        <v>201</v>
      </c>
      <c r="D418" s="18">
        <f>D417+D415+D413</f>
        <v>4</v>
      </c>
      <c r="F418" s="1"/>
      <c r="H418" s="16" t="s">
        <v>201</v>
      </c>
      <c r="I418" s="18">
        <f>I417+I415+I413</f>
        <v>2</v>
      </c>
      <c r="J418" s="8"/>
      <c r="L418" s="1"/>
      <c r="M418" s="16" t="s">
        <v>201</v>
      </c>
      <c r="N418" s="18">
        <f>N417+N415+N413</f>
        <v>4</v>
      </c>
      <c r="R418" s="16" t="s">
        <v>201</v>
      </c>
      <c r="S418" s="18">
        <f>S417+S415+S413</f>
        <v>0</v>
      </c>
      <c r="W418" s="16" t="s">
        <v>201</v>
      </c>
      <c r="X418" s="18">
        <f>X417+X415+X413</f>
        <v>0</v>
      </c>
      <c r="AB418" s="7"/>
      <c r="AC418" s="1"/>
    </row>
    <row r="419" spans="3:36" x14ac:dyDescent="0.25">
      <c r="C419" s="14" t="s">
        <v>193</v>
      </c>
      <c r="D419" s="73">
        <f>IFERROR(D411/D418,0)</f>
        <v>1</v>
      </c>
      <c r="H419" s="14" t="s">
        <v>193</v>
      </c>
      <c r="I419" s="73">
        <f>IFERROR(I411/I418,0)</f>
        <v>2</v>
      </c>
      <c r="M419" s="14" t="s">
        <v>193</v>
      </c>
      <c r="N419" s="73">
        <f>IFERROR(N411/N418,0)</f>
        <v>1.25</v>
      </c>
      <c r="R419" s="14" t="s">
        <v>193</v>
      </c>
      <c r="S419" s="73">
        <f>IFERROR(S411/S418,0)</f>
        <v>0</v>
      </c>
      <c r="W419" s="14" t="s">
        <v>193</v>
      </c>
      <c r="X419" s="73">
        <f>IFERROR(X411/X418,0)</f>
        <v>0</v>
      </c>
      <c r="AB419" s="7"/>
      <c r="AC419" s="1"/>
    </row>
    <row r="420" spans="3:36" x14ac:dyDescent="0.25">
      <c r="D420" s="1"/>
      <c r="F420" s="1"/>
      <c r="J420" s="8"/>
      <c r="L420" s="1"/>
      <c r="AB420" s="7"/>
      <c r="AC420" s="1"/>
    </row>
    <row r="421" spans="3:36" x14ac:dyDescent="0.25">
      <c r="C421" s="14" t="s">
        <v>162</v>
      </c>
      <c r="D421" s="36">
        <v>2</v>
      </c>
      <c r="E421" s="85" t="s">
        <v>131</v>
      </c>
      <c r="F421" s="1"/>
      <c r="H421" s="14" t="s">
        <v>162</v>
      </c>
      <c r="I421" s="36">
        <v>4</v>
      </c>
      <c r="J421" s="85" t="s">
        <v>131</v>
      </c>
      <c r="L421" s="1"/>
      <c r="M421" s="14" t="s">
        <v>162</v>
      </c>
      <c r="N421" s="36">
        <v>2</v>
      </c>
      <c r="O421" s="85" t="s">
        <v>131</v>
      </c>
      <c r="R421" s="14" t="s">
        <v>162</v>
      </c>
      <c r="S421" s="36"/>
      <c r="T421" s="85" t="s">
        <v>131</v>
      </c>
      <c r="W421" s="14" t="s">
        <v>162</v>
      </c>
      <c r="X421" s="36"/>
      <c r="Y421" s="85" t="s">
        <v>131</v>
      </c>
      <c r="AB421" s="7"/>
      <c r="AC421" s="1"/>
    </row>
    <row r="422" spans="3:36" x14ac:dyDescent="0.25">
      <c r="C422" s="14" t="s">
        <v>180</v>
      </c>
      <c r="D422" s="36">
        <v>2</v>
      </c>
      <c r="E422" s="85" t="s">
        <v>131</v>
      </c>
      <c r="F422" s="1"/>
      <c r="H422" s="14" t="s">
        <v>180</v>
      </c>
      <c r="I422" s="36">
        <v>2</v>
      </c>
      <c r="J422" s="85" t="s">
        <v>131</v>
      </c>
      <c r="L422" s="1"/>
      <c r="M422" s="14" t="s">
        <v>180</v>
      </c>
      <c r="N422" s="36">
        <v>2</v>
      </c>
      <c r="O422" s="85" t="s">
        <v>131</v>
      </c>
      <c r="R422" s="14" t="s">
        <v>180</v>
      </c>
      <c r="S422" s="36"/>
      <c r="T422" s="85" t="s">
        <v>131</v>
      </c>
      <c r="W422" s="14" t="s">
        <v>180</v>
      </c>
      <c r="X422" s="36"/>
      <c r="Y422" s="85" t="s">
        <v>131</v>
      </c>
      <c r="AC422" s="1"/>
    </row>
    <row r="423" spans="3:36" x14ac:dyDescent="0.25">
      <c r="C423" s="14" t="s">
        <v>181</v>
      </c>
      <c r="D423" s="19">
        <f>IFERROR(D421/D422,0)</f>
        <v>1</v>
      </c>
      <c r="E423" s="23"/>
      <c r="F423" s="1"/>
      <c r="H423" s="14" t="s">
        <v>181</v>
      </c>
      <c r="I423" s="19">
        <f>IFERROR(I421/I422,0)</f>
        <v>2</v>
      </c>
      <c r="J423" s="23"/>
      <c r="L423" s="1"/>
      <c r="M423" s="14" t="s">
        <v>181</v>
      </c>
      <c r="N423" s="19">
        <f>IFERROR(N421/N422,0)</f>
        <v>1</v>
      </c>
      <c r="R423" s="14" t="s">
        <v>181</v>
      </c>
      <c r="S423" s="19">
        <f>IFERROR(S421/S422,0)</f>
        <v>0</v>
      </c>
      <c r="W423" s="14" t="s">
        <v>181</v>
      </c>
      <c r="X423" s="19">
        <f>IFERROR(X421/X422,0)</f>
        <v>0</v>
      </c>
      <c r="AC423" s="1"/>
    </row>
    <row r="424" spans="3:36" x14ac:dyDescent="0.25">
      <c r="C424" s="14" t="s">
        <v>182</v>
      </c>
      <c r="D424" s="19">
        <f>IFERROR(D423*D406,0)</f>
        <v>2</v>
      </c>
      <c r="E424" s="23"/>
      <c r="F424" s="1"/>
      <c r="H424" s="14" t="s">
        <v>182</v>
      </c>
      <c r="I424" s="19">
        <f>IFERROR(I423*I406,0)</f>
        <v>8</v>
      </c>
      <c r="J424" s="23"/>
      <c r="L424" s="1"/>
      <c r="M424" s="14" t="s">
        <v>182</v>
      </c>
      <c r="N424" s="19">
        <f>IFERROR(N423*N406,0)</f>
        <v>2</v>
      </c>
      <c r="R424" s="14" t="s">
        <v>182</v>
      </c>
      <c r="S424" s="19">
        <f>IFERROR(S423*S406,0)</f>
        <v>0</v>
      </c>
      <c r="W424" s="14" t="s">
        <v>182</v>
      </c>
      <c r="X424" s="19">
        <f>IFERROR(X423*X406,0)</f>
        <v>0</v>
      </c>
      <c r="AC424" s="1"/>
    </row>
    <row r="425" spans="3:36" x14ac:dyDescent="0.25">
      <c r="C425" s="14" t="s">
        <v>146</v>
      </c>
      <c r="D425" s="19">
        <f>IFERROR(D421*D406,0)</f>
        <v>4</v>
      </c>
      <c r="E425" s="23"/>
      <c r="F425" s="1"/>
      <c r="H425" s="14" t="s">
        <v>146</v>
      </c>
      <c r="I425" s="19">
        <f>IFERROR(I421*I406,0)</f>
        <v>16</v>
      </c>
      <c r="J425" s="23"/>
      <c r="L425" s="1"/>
      <c r="M425" s="14" t="s">
        <v>146</v>
      </c>
      <c r="N425" s="19">
        <f>IFERROR(N421*N406,0)</f>
        <v>4</v>
      </c>
      <c r="R425" s="14" t="s">
        <v>146</v>
      </c>
      <c r="S425" s="19">
        <f>IFERROR(S421*S406,0)</f>
        <v>0</v>
      </c>
      <c r="W425" s="14" t="s">
        <v>146</v>
      </c>
      <c r="X425" s="19">
        <f>IFERROR(X421*X406,0)</f>
        <v>0</v>
      </c>
      <c r="AC425" s="1"/>
    </row>
    <row r="426" spans="3:36" x14ac:dyDescent="0.25">
      <c r="C426" s="21"/>
      <c r="D426" s="22"/>
      <c r="E426" s="23"/>
      <c r="F426" s="1"/>
      <c r="H426" s="21"/>
      <c r="I426" s="22"/>
      <c r="J426" s="23"/>
      <c r="L426" s="1"/>
      <c r="M426" s="21"/>
      <c r="N426" s="22"/>
      <c r="O426" s="23"/>
      <c r="R426" s="21"/>
      <c r="S426" s="22"/>
      <c r="W426" s="21"/>
      <c r="X426" s="22"/>
      <c r="AC426" s="1"/>
    </row>
    <row r="427" spans="3:36" x14ac:dyDescent="0.25">
      <c r="C427" s="14" t="s">
        <v>114</v>
      </c>
      <c r="D427" s="36" t="s">
        <v>152</v>
      </c>
      <c r="E427" s="85" t="s">
        <v>131</v>
      </c>
      <c r="F427" s="1"/>
      <c r="H427" s="14" t="s">
        <v>114</v>
      </c>
      <c r="I427" s="36" t="s">
        <v>112</v>
      </c>
      <c r="J427" s="85" t="s">
        <v>131</v>
      </c>
      <c r="L427" s="1"/>
      <c r="M427" s="14" t="s">
        <v>114</v>
      </c>
      <c r="N427" s="36" t="s">
        <v>113</v>
      </c>
      <c r="O427" s="85" t="s">
        <v>131</v>
      </c>
      <c r="R427" s="14" t="s">
        <v>114</v>
      </c>
      <c r="S427" s="36"/>
      <c r="T427" s="85" t="s">
        <v>131</v>
      </c>
      <c r="W427" s="14" t="s">
        <v>114</v>
      </c>
      <c r="X427" s="36"/>
      <c r="Y427" s="85" t="s">
        <v>131</v>
      </c>
      <c r="AC427" s="1"/>
      <c r="AE427" s="5"/>
      <c r="AF427" s="5"/>
      <c r="AG427" s="5"/>
      <c r="AH427" s="5"/>
      <c r="AI427" s="5"/>
      <c r="AJ427" s="5"/>
    </row>
    <row r="428" spans="3:36" x14ac:dyDescent="0.25">
      <c r="C428" s="16" t="s">
        <v>12</v>
      </c>
      <c r="D428" s="44">
        <f>IF(D427="Clínica",CRITÉRIOS!$G$12,IF(D427="Pré-clínica",CRITÉRIOS!$G$13,IF(D427="Extramuros",CRITÉRIOS!$G$15,"")))</f>
        <v>12</v>
      </c>
      <c r="E428" s="1"/>
      <c r="F428" s="1"/>
      <c r="H428" s="16" t="s">
        <v>12</v>
      </c>
      <c r="I428" s="44">
        <f>IF(I427="Clínica",CRITÉRIOS!$G$12,IF(I427="Pré-clínica",CRITÉRIOS!$G$13,IF(I427="Extramuros",CRITÉRIOS!$G$15,"")))</f>
        <v>4</v>
      </c>
      <c r="L428" s="1"/>
      <c r="M428" s="16" t="s">
        <v>12</v>
      </c>
      <c r="N428" s="44">
        <f>IF(N427="Clínica",CRITÉRIOS!$G$12,IF(N427="Pré-clínica",CRITÉRIOS!$G$13,IF(N427="Extramuros",CRITÉRIOS!$G$15,"")))</f>
        <v>8</v>
      </c>
      <c r="R428" s="16" t="s">
        <v>12</v>
      </c>
      <c r="S428" s="44" t="str">
        <f>IF(S427="Clínica",CRITÉRIOS!$G$12,IF(S427="Pré-clínica",CRITÉRIOS!$G$13,IF(S427="Extramuros",CRITÉRIOS!$G$15,"")))</f>
        <v/>
      </c>
      <c r="W428" s="16" t="s">
        <v>12</v>
      </c>
      <c r="X428" s="44" t="str">
        <f>IF(X427="Clínica",CRITÉRIOS!$G$12,IF(X427="Pré-clínica",CRITÉRIOS!$G$13,IF(X427="Extramuros",CRITÉRIOS!$G$15,"")))</f>
        <v/>
      </c>
      <c r="AC428" s="1"/>
    </row>
    <row r="429" spans="3:36" x14ac:dyDescent="0.25">
      <c r="C429" s="14" t="s">
        <v>6</v>
      </c>
      <c r="D429" s="19">
        <f>IFERROR(ROUNDDOWN(D408/D428,0),0)</f>
        <v>0</v>
      </c>
      <c r="E429" s="23"/>
      <c r="F429" s="1"/>
      <c r="H429" s="14" t="s">
        <v>6</v>
      </c>
      <c r="I429" s="19">
        <f>IFERROR(ROUNDDOWN(I408/I428,0),0)</f>
        <v>1</v>
      </c>
      <c r="J429" s="23"/>
      <c r="L429" s="1"/>
      <c r="M429" s="14" t="s">
        <v>6</v>
      </c>
      <c r="N429" s="19">
        <f>IFERROR(ROUNDDOWN(N408/N428,0),0)</f>
        <v>2</v>
      </c>
      <c r="O429" s="23"/>
      <c r="R429" s="14" t="s">
        <v>6</v>
      </c>
      <c r="S429" s="19">
        <f>IFERROR(ROUNDDOWN(S408/S428,0),0)</f>
        <v>0</v>
      </c>
      <c r="W429" s="14" t="s">
        <v>6</v>
      </c>
      <c r="X429" s="19">
        <f>IFERROR(ROUNDDOWN(X408/X428,0),0)</f>
        <v>0</v>
      </c>
      <c r="AC429" s="1"/>
    </row>
    <row r="430" spans="3:36" x14ac:dyDescent="0.25">
      <c r="C430" s="24" t="s">
        <v>7</v>
      </c>
      <c r="D430" s="25">
        <f>IFERROR(ROUNDDOWN(D429*D406,0),0)</f>
        <v>0</v>
      </c>
      <c r="E430" s="23"/>
      <c r="F430" s="1"/>
      <c r="H430" s="24" t="s">
        <v>7</v>
      </c>
      <c r="I430" s="25">
        <f>IFERROR(ROUNDDOWN(I429*I406,0),0)</f>
        <v>4</v>
      </c>
      <c r="J430" s="23"/>
      <c r="L430" s="1"/>
      <c r="M430" s="24" t="s">
        <v>7</v>
      </c>
      <c r="N430" s="25">
        <f>IFERROR(ROUNDDOWN(N429*N406,0),0)</f>
        <v>4</v>
      </c>
      <c r="O430" s="23"/>
      <c r="R430" s="24" t="s">
        <v>7</v>
      </c>
      <c r="S430" s="25">
        <f>IFERROR(ROUNDDOWN(S429*S406,0),0)</f>
        <v>0</v>
      </c>
      <c r="W430" s="24" t="s">
        <v>7</v>
      </c>
      <c r="X430" s="25">
        <f>IFERROR(ROUNDDOWN(X429*X406,0),0)</f>
        <v>0</v>
      </c>
      <c r="AC430" s="1"/>
    </row>
    <row r="431" spans="3:36" x14ac:dyDescent="0.25">
      <c r="C431" s="14" t="s">
        <v>233</v>
      </c>
      <c r="D431" s="88">
        <f>IFERROR(D408/COUNTIF(C434:C441,"&lt;&gt;"),0)</f>
        <v>3.6666666666666665</v>
      </c>
      <c r="E431" s="23"/>
      <c r="F431" s="1"/>
      <c r="H431" s="14" t="s">
        <v>233</v>
      </c>
      <c r="I431" s="88">
        <f>IFERROR(I408/COUNTIF(H434:H441,"&lt;&gt;"),0)</f>
        <v>2</v>
      </c>
      <c r="J431" s="23"/>
      <c r="L431" s="1"/>
      <c r="M431" s="14" t="s">
        <v>233</v>
      </c>
      <c r="N431" s="88">
        <f>IFERROR(N408/COUNTIF(M434:M441,"&lt;&gt;"),0)</f>
        <v>7.666666666666667</v>
      </c>
      <c r="R431" s="14" t="s">
        <v>233</v>
      </c>
      <c r="S431" s="88" t="s">
        <v>234</v>
      </c>
      <c r="W431" s="14" t="s">
        <v>233</v>
      </c>
      <c r="X431" s="88" t="s">
        <v>234</v>
      </c>
      <c r="Y431" s="7"/>
      <c r="AC431" s="1"/>
    </row>
    <row r="432" spans="3:36" x14ac:dyDescent="0.25">
      <c r="C432" s="26"/>
      <c r="D432" s="27"/>
      <c r="E432" s="15"/>
      <c r="F432" s="15"/>
      <c r="H432" s="26"/>
      <c r="I432" s="27"/>
      <c r="J432" s="15"/>
      <c r="L432" s="1"/>
      <c r="M432" s="26"/>
      <c r="N432" s="27"/>
      <c r="O432" s="15"/>
      <c r="R432" s="26"/>
      <c r="S432" s="27"/>
      <c r="W432" s="26"/>
      <c r="X432" s="27"/>
      <c r="AA432" s="5"/>
      <c r="AB432" s="6"/>
      <c r="AC432" s="5"/>
      <c r="AD432" s="5"/>
    </row>
    <row r="433" spans="1:29" x14ac:dyDescent="0.25">
      <c r="C433" s="28" t="s">
        <v>8</v>
      </c>
      <c r="D433" s="29" t="s">
        <v>17</v>
      </c>
      <c r="E433" s="29" t="s">
        <v>129</v>
      </c>
      <c r="F433" s="1"/>
      <c r="H433" s="28" t="s">
        <v>8</v>
      </c>
      <c r="I433" s="29" t="s">
        <v>17</v>
      </c>
      <c r="J433" s="29" t="s">
        <v>129</v>
      </c>
      <c r="L433" s="1"/>
      <c r="M433" s="28" t="s">
        <v>8</v>
      </c>
      <c r="N433" s="29" t="s">
        <v>17</v>
      </c>
      <c r="O433" s="29" t="s">
        <v>129</v>
      </c>
      <c r="R433" s="28" t="s">
        <v>8</v>
      </c>
      <c r="S433" s="29" t="s">
        <v>17</v>
      </c>
      <c r="T433" s="29" t="s">
        <v>129</v>
      </c>
      <c r="W433" s="28" t="s">
        <v>8</v>
      </c>
      <c r="X433" s="29" t="s">
        <v>17</v>
      </c>
      <c r="Y433" s="29" t="s">
        <v>129</v>
      </c>
      <c r="AB433" s="7"/>
      <c r="AC433" s="1"/>
    </row>
    <row r="434" spans="1:29" x14ac:dyDescent="0.25">
      <c r="B434" s="86" t="s">
        <v>130</v>
      </c>
      <c r="C434" s="58" t="s">
        <v>247</v>
      </c>
      <c r="D434" s="36">
        <v>2</v>
      </c>
      <c r="E434" s="19">
        <f>D434*D$422</f>
        <v>4</v>
      </c>
      <c r="G434" s="86" t="s">
        <v>130</v>
      </c>
      <c r="H434" s="58" t="s">
        <v>246</v>
      </c>
      <c r="I434" s="36">
        <v>4</v>
      </c>
      <c r="J434" s="19">
        <f>I434*I$422</f>
        <v>8</v>
      </c>
      <c r="L434" s="86" t="s">
        <v>130</v>
      </c>
      <c r="M434" s="139" t="s">
        <v>167</v>
      </c>
      <c r="N434" s="36">
        <v>2</v>
      </c>
      <c r="O434" s="19">
        <f>N434*N$422</f>
        <v>4</v>
      </c>
      <c r="Q434" s="86"/>
      <c r="R434" s="139"/>
      <c r="S434" s="36"/>
      <c r="T434" s="19">
        <f>S434*S$422</f>
        <v>0</v>
      </c>
      <c r="V434" s="86"/>
      <c r="W434" s="139"/>
      <c r="X434" s="36"/>
      <c r="Y434" s="19">
        <f>X434*X$422</f>
        <v>0</v>
      </c>
      <c r="AB434" s="7"/>
      <c r="AC434" s="1"/>
    </row>
    <row r="435" spans="1:29" x14ac:dyDescent="0.25">
      <c r="B435" s="86" t="s">
        <v>130</v>
      </c>
      <c r="C435" s="58" t="s">
        <v>247</v>
      </c>
      <c r="D435" s="36">
        <v>2</v>
      </c>
      <c r="E435" s="19">
        <f t="shared" ref="E435:E441" si="41">D435*D$422</f>
        <v>4</v>
      </c>
      <c r="G435" s="86" t="s">
        <v>130</v>
      </c>
      <c r="H435" s="58" t="s">
        <v>246</v>
      </c>
      <c r="I435" s="36">
        <v>4</v>
      </c>
      <c r="J435" s="19">
        <f t="shared" ref="J435:J441" si="42">I435*I$422</f>
        <v>8</v>
      </c>
      <c r="L435" s="86" t="s">
        <v>130</v>
      </c>
      <c r="M435" s="139" t="s">
        <v>167</v>
      </c>
      <c r="N435" s="36">
        <v>2</v>
      </c>
      <c r="O435" s="19">
        <f t="shared" ref="O435:O441" si="43">N435*N$422</f>
        <v>4</v>
      </c>
      <c r="Q435" s="86"/>
      <c r="R435" s="139"/>
      <c r="S435" s="36"/>
      <c r="T435" s="19">
        <f t="shared" ref="T435:T441" si="44">S435*S$422</f>
        <v>0</v>
      </c>
      <c r="V435" s="86"/>
      <c r="W435" s="139"/>
      <c r="X435" s="36"/>
      <c r="Y435" s="19">
        <f t="shared" ref="Y435:Y441" si="45">X435*X$422</f>
        <v>0</v>
      </c>
      <c r="AB435" s="7"/>
      <c r="AC435" s="1"/>
    </row>
    <row r="436" spans="1:29" x14ac:dyDescent="0.25">
      <c r="B436" s="86" t="s">
        <v>130</v>
      </c>
      <c r="C436" s="58" t="s">
        <v>247</v>
      </c>
      <c r="D436" s="36">
        <v>2</v>
      </c>
      <c r="E436" s="19">
        <f t="shared" si="41"/>
        <v>4</v>
      </c>
      <c r="G436" s="86" t="s">
        <v>130</v>
      </c>
      <c r="H436" s="58"/>
      <c r="I436" s="36"/>
      <c r="J436" s="19">
        <f t="shared" si="42"/>
        <v>0</v>
      </c>
      <c r="L436" s="86" t="s">
        <v>130</v>
      </c>
      <c r="M436" s="139" t="s">
        <v>167</v>
      </c>
      <c r="N436" s="36">
        <v>2</v>
      </c>
      <c r="O436" s="19">
        <f t="shared" si="43"/>
        <v>4</v>
      </c>
      <c r="Q436" s="86"/>
      <c r="R436" s="139"/>
      <c r="S436" s="36"/>
      <c r="T436" s="19">
        <f t="shared" si="44"/>
        <v>0</v>
      </c>
      <c r="V436" s="86"/>
      <c r="W436" s="139"/>
      <c r="X436" s="36"/>
      <c r="Y436" s="19">
        <f t="shared" si="45"/>
        <v>0</v>
      </c>
      <c r="AC436" s="1"/>
    </row>
    <row r="437" spans="1:29" x14ac:dyDescent="0.25">
      <c r="B437" s="86" t="s">
        <v>130</v>
      </c>
      <c r="C437" s="58"/>
      <c r="D437" s="36"/>
      <c r="E437" s="19">
        <f t="shared" si="41"/>
        <v>0</v>
      </c>
      <c r="G437" s="86" t="s">
        <v>130</v>
      </c>
      <c r="H437" s="139"/>
      <c r="I437" s="36"/>
      <c r="J437" s="19">
        <f t="shared" si="42"/>
        <v>0</v>
      </c>
      <c r="L437" s="86" t="s">
        <v>130</v>
      </c>
      <c r="M437" s="139"/>
      <c r="N437" s="36"/>
      <c r="O437" s="19">
        <f t="shared" si="43"/>
        <v>0</v>
      </c>
      <c r="Q437" s="86"/>
      <c r="R437" s="139"/>
      <c r="S437" s="36"/>
      <c r="T437" s="19">
        <f t="shared" si="44"/>
        <v>0</v>
      </c>
      <c r="V437" s="86"/>
      <c r="W437" s="139"/>
      <c r="X437" s="36"/>
      <c r="Y437" s="19">
        <f t="shared" si="45"/>
        <v>0</v>
      </c>
      <c r="AC437" s="1"/>
    </row>
    <row r="438" spans="1:29" x14ac:dyDescent="0.25">
      <c r="B438" s="86" t="s">
        <v>130</v>
      </c>
      <c r="C438" s="139"/>
      <c r="D438" s="36"/>
      <c r="E438" s="19">
        <f t="shared" si="41"/>
        <v>0</v>
      </c>
      <c r="G438" s="86" t="s">
        <v>130</v>
      </c>
      <c r="H438" s="139"/>
      <c r="I438" s="36"/>
      <c r="J438" s="19">
        <f t="shared" si="42"/>
        <v>0</v>
      </c>
      <c r="L438" s="86" t="s">
        <v>130</v>
      </c>
      <c r="M438" s="139"/>
      <c r="N438" s="36"/>
      <c r="O438" s="19">
        <f t="shared" si="43"/>
        <v>0</v>
      </c>
      <c r="Q438" s="86"/>
      <c r="R438" s="139"/>
      <c r="S438" s="36"/>
      <c r="T438" s="19">
        <f t="shared" si="44"/>
        <v>0</v>
      </c>
      <c r="V438" s="86"/>
      <c r="W438" s="139"/>
      <c r="X438" s="36"/>
      <c r="Y438" s="19">
        <f t="shared" si="45"/>
        <v>0</v>
      </c>
      <c r="AC438" s="1"/>
    </row>
    <row r="439" spans="1:29" x14ac:dyDescent="0.25">
      <c r="B439" s="86" t="s">
        <v>130</v>
      </c>
      <c r="C439" s="139"/>
      <c r="D439" s="36"/>
      <c r="E439" s="19">
        <f t="shared" si="41"/>
        <v>0</v>
      </c>
      <c r="G439" s="86" t="s">
        <v>130</v>
      </c>
      <c r="H439" s="139"/>
      <c r="I439" s="36"/>
      <c r="J439" s="19">
        <f t="shared" si="42"/>
        <v>0</v>
      </c>
      <c r="L439" s="86" t="s">
        <v>130</v>
      </c>
      <c r="M439" s="139"/>
      <c r="N439" s="36"/>
      <c r="O439" s="19">
        <f t="shared" si="43"/>
        <v>0</v>
      </c>
      <c r="Q439" s="86"/>
      <c r="R439" s="139"/>
      <c r="S439" s="36"/>
      <c r="T439" s="19">
        <f t="shared" si="44"/>
        <v>0</v>
      </c>
      <c r="V439" s="86"/>
      <c r="W439" s="139"/>
      <c r="X439" s="36"/>
      <c r="Y439" s="19">
        <f t="shared" si="45"/>
        <v>0</v>
      </c>
      <c r="AC439" s="1"/>
    </row>
    <row r="440" spans="1:29" x14ac:dyDescent="0.25">
      <c r="B440" s="86" t="s">
        <v>130</v>
      </c>
      <c r="C440" s="139"/>
      <c r="D440" s="36"/>
      <c r="E440" s="19">
        <f t="shared" si="41"/>
        <v>0</v>
      </c>
      <c r="G440" s="86" t="s">
        <v>130</v>
      </c>
      <c r="H440" s="139"/>
      <c r="I440" s="36"/>
      <c r="J440" s="19">
        <f t="shared" si="42"/>
        <v>0</v>
      </c>
      <c r="L440" s="86" t="s">
        <v>130</v>
      </c>
      <c r="M440" s="139"/>
      <c r="N440" s="36"/>
      <c r="O440" s="19">
        <f t="shared" si="43"/>
        <v>0</v>
      </c>
      <c r="Q440" s="86"/>
      <c r="R440" s="139"/>
      <c r="S440" s="36"/>
      <c r="T440" s="19">
        <f t="shared" si="44"/>
        <v>0</v>
      </c>
      <c r="V440" s="86"/>
      <c r="W440" s="139"/>
      <c r="X440" s="36"/>
      <c r="Y440" s="19">
        <f t="shared" si="45"/>
        <v>0</v>
      </c>
      <c r="AC440" s="1"/>
    </row>
    <row r="441" spans="1:29" x14ac:dyDescent="0.25">
      <c r="B441" s="86" t="s">
        <v>130</v>
      </c>
      <c r="C441" s="139"/>
      <c r="D441" s="36"/>
      <c r="E441" s="19">
        <f t="shared" si="41"/>
        <v>0</v>
      </c>
      <c r="G441" s="86" t="s">
        <v>130</v>
      </c>
      <c r="H441" s="139"/>
      <c r="I441" s="36"/>
      <c r="J441" s="19">
        <f t="shared" si="42"/>
        <v>0</v>
      </c>
      <c r="L441" s="86" t="s">
        <v>130</v>
      </c>
      <c r="M441" s="139"/>
      <c r="N441" s="36"/>
      <c r="O441" s="19">
        <f t="shared" si="43"/>
        <v>0</v>
      </c>
      <c r="Q441" s="86"/>
      <c r="R441" s="139"/>
      <c r="S441" s="36"/>
      <c r="T441" s="19">
        <f t="shared" si="44"/>
        <v>0</v>
      </c>
      <c r="V441" s="86"/>
      <c r="W441" s="139"/>
      <c r="X441" s="36"/>
      <c r="Y441" s="19">
        <f t="shared" si="45"/>
        <v>0</v>
      </c>
      <c r="AC441" s="1"/>
    </row>
    <row r="442" spans="1:29" x14ac:dyDescent="0.25">
      <c r="C442" s="30" t="s">
        <v>19</v>
      </c>
      <c r="D442" s="31">
        <f>SUM(D434:D441)</f>
        <v>6</v>
      </c>
      <c r="E442" s="23"/>
      <c r="F442" s="1"/>
      <c r="H442" s="30" t="s">
        <v>19</v>
      </c>
      <c r="I442" s="31">
        <f>SUM(I434:I441)</f>
        <v>8</v>
      </c>
      <c r="J442" s="23"/>
      <c r="L442" s="1"/>
      <c r="M442" s="30" t="s">
        <v>19</v>
      </c>
      <c r="N442" s="31">
        <f>SUM(N434:N441)</f>
        <v>6</v>
      </c>
      <c r="O442" s="23"/>
      <c r="R442" s="30" t="s">
        <v>19</v>
      </c>
      <c r="S442" s="31">
        <f>SUM(S434:S441)</f>
        <v>0</v>
      </c>
      <c r="W442" s="30" t="s">
        <v>19</v>
      </c>
      <c r="X442" s="31">
        <f>SUM(X434:X441)</f>
        <v>0</v>
      </c>
      <c r="AC442" s="1"/>
    </row>
    <row r="443" spans="1:29" x14ac:dyDescent="0.25">
      <c r="C443" s="32" t="s">
        <v>18</v>
      </c>
      <c r="D443" s="51" t="e">
        <f>COUNTIF(#REF!,C396)</f>
        <v>#REF!</v>
      </c>
      <c r="H443" s="32" t="s">
        <v>18</v>
      </c>
      <c r="I443" s="51" t="e">
        <f>COUNTIF(#REF!,H396)</f>
        <v>#REF!</v>
      </c>
      <c r="J443" s="8"/>
      <c r="L443" s="1"/>
      <c r="M443" s="32" t="s">
        <v>18</v>
      </c>
      <c r="N443" s="51" t="e">
        <f>COUNTIF(#REF!,M396)</f>
        <v>#REF!</v>
      </c>
      <c r="O443" s="8"/>
      <c r="R443" s="32" t="s">
        <v>18</v>
      </c>
      <c r="S443" s="51" t="e">
        <f>COUNTIF(#REF!,R396)</f>
        <v>#REF!</v>
      </c>
      <c r="W443" s="32" t="s">
        <v>18</v>
      </c>
      <c r="X443" s="51" t="e">
        <f>COUNTIF(#REF!,W396)</f>
        <v>#REF!</v>
      </c>
      <c r="AC443" s="1"/>
    </row>
    <row r="444" spans="1:29" x14ac:dyDescent="0.25">
      <c r="C444" s="33" t="s">
        <v>22</v>
      </c>
      <c r="D444" s="54" t="s">
        <v>23</v>
      </c>
      <c r="E444" s="85" t="s">
        <v>131</v>
      </c>
      <c r="H444" s="33" t="s">
        <v>22</v>
      </c>
      <c r="I444" s="54" t="s">
        <v>23</v>
      </c>
      <c r="J444" s="85" t="s">
        <v>131</v>
      </c>
      <c r="L444" s="1"/>
      <c r="M444" s="33" t="s">
        <v>22</v>
      </c>
      <c r="N444" s="54" t="s">
        <v>23</v>
      </c>
      <c r="O444" s="85" t="s">
        <v>131</v>
      </c>
      <c r="R444" s="33" t="s">
        <v>22</v>
      </c>
      <c r="S444" s="54" t="s">
        <v>23</v>
      </c>
      <c r="T444" s="85" t="s">
        <v>131</v>
      </c>
      <c r="W444" s="33" t="s">
        <v>22</v>
      </c>
      <c r="X444" s="54" t="s">
        <v>23</v>
      </c>
      <c r="Y444" s="85" t="s">
        <v>131</v>
      </c>
      <c r="AC444" s="1"/>
    </row>
    <row r="445" spans="1:29" x14ac:dyDescent="0.25">
      <c r="B445" s="5"/>
      <c r="D445" s="1"/>
      <c r="E445" s="1"/>
      <c r="F445" s="1"/>
      <c r="L445" s="1"/>
      <c r="S445" s="7"/>
      <c r="AC445" s="1"/>
    </row>
    <row r="447" spans="1:29" s="10" customFormat="1" x14ac:dyDescent="0.25">
      <c r="D447" s="11"/>
      <c r="E447" s="12"/>
      <c r="F447" s="12"/>
      <c r="AC447" s="11"/>
    </row>
    <row r="448" spans="1:29" ht="15" customHeight="1" x14ac:dyDescent="0.25">
      <c r="A448" s="128" t="s">
        <v>118</v>
      </c>
      <c r="B448" s="128"/>
    </row>
    <row r="449" spans="1:29" ht="15" customHeight="1" x14ac:dyDescent="0.25">
      <c r="A449" s="128"/>
      <c r="B449" s="128"/>
      <c r="D449" s="1"/>
      <c r="E449" s="5"/>
    </row>
    <row r="450" spans="1:29" s="5" customFormat="1" x14ac:dyDescent="0.25">
      <c r="C450" s="1"/>
      <c r="D450" s="1"/>
      <c r="H450" s="6"/>
    </row>
    <row r="451" spans="1:29" ht="15" customHeight="1" x14ac:dyDescent="0.25">
      <c r="C451" s="121" t="s">
        <v>159</v>
      </c>
      <c r="D451" s="121"/>
      <c r="E451" s="121"/>
      <c r="F451" s="1"/>
      <c r="H451" s="121" t="s">
        <v>222</v>
      </c>
      <c r="I451" s="121"/>
      <c r="J451" s="121"/>
      <c r="L451" s="1"/>
      <c r="M451" s="121" t="s">
        <v>223</v>
      </c>
      <c r="N451" s="121"/>
      <c r="O451" s="121"/>
      <c r="R451" s="121" t="s">
        <v>224</v>
      </c>
      <c r="S451" s="121"/>
      <c r="T451" s="121"/>
      <c r="W451" s="121" t="s">
        <v>225</v>
      </c>
      <c r="X451" s="121"/>
      <c r="Y451" s="121"/>
      <c r="AC451" s="1"/>
    </row>
    <row r="452" spans="1:29" ht="15" customHeight="1" x14ac:dyDescent="0.25">
      <c r="C452" s="121"/>
      <c r="D452" s="121"/>
      <c r="E452" s="121"/>
      <c r="F452" s="1"/>
      <c r="H452" s="121"/>
      <c r="I452" s="121"/>
      <c r="J452" s="121"/>
      <c r="L452" s="1"/>
      <c r="M452" s="121"/>
      <c r="N452" s="121"/>
      <c r="O452" s="121"/>
      <c r="R452" s="121"/>
      <c r="S452" s="121"/>
      <c r="T452" s="121"/>
      <c r="W452" s="121"/>
      <c r="X452" s="121"/>
      <c r="Y452" s="121"/>
      <c r="AC452" s="1"/>
    </row>
    <row r="453" spans="1:29" ht="18.75" x14ac:dyDescent="0.25">
      <c r="C453" s="13" t="s">
        <v>35</v>
      </c>
      <c r="D453" s="36" t="s">
        <v>33</v>
      </c>
      <c r="E453" s="85" t="s">
        <v>131</v>
      </c>
      <c r="F453" s="1"/>
      <c r="H453" s="13" t="s">
        <v>35</v>
      </c>
      <c r="I453" s="36" t="s">
        <v>33</v>
      </c>
      <c r="J453" s="85" t="s">
        <v>131</v>
      </c>
      <c r="L453" s="1"/>
      <c r="M453" s="13" t="s">
        <v>35</v>
      </c>
      <c r="N453" s="36" t="s">
        <v>33</v>
      </c>
      <c r="O453" s="85" t="s">
        <v>131</v>
      </c>
      <c r="R453" s="13" t="s">
        <v>35</v>
      </c>
      <c r="S453" s="36" t="s">
        <v>33</v>
      </c>
      <c r="T453" s="85" t="s">
        <v>131</v>
      </c>
      <c r="W453" s="13" t="s">
        <v>35</v>
      </c>
      <c r="X453" s="36" t="s">
        <v>33</v>
      </c>
      <c r="Y453" s="85" t="s">
        <v>131</v>
      </c>
      <c r="AC453" s="1"/>
    </row>
    <row r="454" spans="1:29" ht="15" customHeight="1" x14ac:dyDescent="0.25">
      <c r="C454" s="14" t="s">
        <v>0</v>
      </c>
      <c r="D454" s="36">
        <v>45</v>
      </c>
      <c r="E454" s="85" t="s">
        <v>131</v>
      </c>
      <c r="F454" s="1"/>
      <c r="H454" s="14" t="s">
        <v>0</v>
      </c>
      <c r="I454" s="36">
        <v>45</v>
      </c>
      <c r="J454" s="85" t="s">
        <v>131</v>
      </c>
      <c r="L454" s="1"/>
      <c r="M454" s="14" t="s">
        <v>0</v>
      </c>
      <c r="N454" s="36">
        <v>45</v>
      </c>
      <c r="O454" s="85" t="s">
        <v>131</v>
      </c>
      <c r="R454" s="14" t="s">
        <v>0</v>
      </c>
      <c r="S454" s="36">
        <v>45</v>
      </c>
      <c r="T454" s="85" t="s">
        <v>131</v>
      </c>
      <c r="W454" s="14" t="s">
        <v>0</v>
      </c>
      <c r="X454" s="36">
        <v>45</v>
      </c>
      <c r="Y454" s="85" t="s">
        <v>131</v>
      </c>
      <c r="AC454" s="1"/>
    </row>
    <row r="455" spans="1:29" ht="15" customHeight="1" x14ac:dyDescent="0.25">
      <c r="C455" s="14" t="s">
        <v>123</v>
      </c>
      <c r="D455" s="36" t="s">
        <v>122</v>
      </c>
      <c r="E455" s="85" t="s">
        <v>131</v>
      </c>
      <c r="F455" s="1"/>
      <c r="H455" s="14" t="s">
        <v>123</v>
      </c>
      <c r="I455" s="36"/>
      <c r="J455" s="85" t="s">
        <v>131</v>
      </c>
      <c r="L455" s="1"/>
      <c r="M455" s="14" t="s">
        <v>123</v>
      </c>
      <c r="N455" s="36"/>
      <c r="O455" s="85" t="s">
        <v>131</v>
      </c>
      <c r="R455" s="14" t="s">
        <v>123</v>
      </c>
      <c r="S455" s="36"/>
      <c r="T455" s="85" t="s">
        <v>131</v>
      </c>
      <c r="W455" s="14" t="s">
        <v>123</v>
      </c>
      <c r="X455" s="36"/>
      <c r="Y455" s="85" t="s">
        <v>131</v>
      </c>
      <c r="AC455" s="1"/>
    </row>
    <row r="456" spans="1:29" x14ac:dyDescent="0.25">
      <c r="C456" s="16" t="s">
        <v>12</v>
      </c>
      <c r="D456" s="17">
        <f>IF(D455="Dupla",2,IF(D455="Trio",3,IF(D455="Individual",1,"")))</f>
        <v>1</v>
      </c>
      <c r="F456" s="1"/>
      <c r="H456" s="16" t="s">
        <v>12</v>
      </c>
      <c r="I456" s="17" t="str">
        <f>IF(I455="Dupla",2,IF(I455="Trio",3,IF(I455="Individual",1,"")))</f>
        <v/>
      </c>
      <c r="L456" s="1"/>
      <c r="M456" s="16" t="s">
        <v>12</v>
      </c>
      <c r="N456" s="17" t="str">
        <f>IF(N455="Dupla",2,IF(N455="Trio",3,IF(N455="Individual",1,"")))</f>
        <v/>
      </c>
      <c r="R456" s="16" t="s">
        <v>12</v>
      </c>
      <c r="S456" s="17" t="str">
        <f>IF(S455="Dupla",2,IF(S455="Trio",3,IF(S455="Individual",1,"")))</f>
        <v/>
      </c>
      <c r="W456" s="16" t="s">
        <v>12</v>
      </c>
      <c r="X456" s="17" t="str">
        <f>IF(X455="Dupla",2,IF(X455="Trio",3,IF(X455="Individual",1,"")))</f>
        <v/>
      </c>
      <c r="AC456" s="1"/>
    </row>
    <row r="457" spans="1:29" x14ac:dyDescent="0.25">
      <c r="C457" s="14" t="s">
        <v>1</v>
      </c>
      <c r="D457" s="36" t="s">
        <v>148</v>
      </c>
      <c r="E457" s="85" t="s">
        <v>131</v>
      </c>
      <c r="F457" s="1"/>
      <c r="H457" s="14" t="s">
        <v>1</v>
      </c>
      <c r="I457" s="36"/>
      <c r="J457" s="85" t="s">
        <v>131</v>
      </c>
      <c r="L457" s="1"/>
      <c r="M457" s="14" t="s">
        <v>1</v>
      </c>
      <c r="N457" s="36"/>
      <c r="O457" s="85" t="s">
        <v>131</v>
      </c>
      <c r="R457" s="14" t="s">
        <v>1</v>
      </c>
      <c r="S457" s="36"/>
      <c r="T457" s="85" t="s">
        <v>131</v>
      </c>
      <c r="W457" s="14" t="s">
        <v>1</v>
      </c>
      <c r="X457" s="36"/>
      <c r="Y457" s="85" t="s">
        <v>131</v>
      </c>
      <c r="AC457" s="1"/>
    </row>
    <row r="458" spans="1:29" x14ac:dyDescent="0.25">
      <c r="C458" s="16" t="s">
        <v>12</v>
      </c>
      <c r="D458" s="18">
        <f>IF(D457=CRITÉRIOS!$B$14,CRITÉRIOS!$C$14,IF(D457=CRITÉRIOS!$B$15,CRITÉRIOS!$C$15,IF(D457=CRITÉRIOS!$B$16,CRITÉRIOS!$C$16,IF(D457=CRITÉRIOS!$B$17,CRITÉRIOS!$C$17,IF(D457=CRITÉRIOS!$B$18,CRITÉRIOS!$C$18,IF(D457=CRITÉRIOS!$B$19,CRITÉRIOS!$C$19,IF(D457=CRITÉRIOS!$B$20,CRITÉRIOS!$C$20,IF(D457=CRITÉRIOS!$B$21,CRITÉRIOS!$C$21,IF(D457=CRITÉRIOS!$B$12,CRITÉRIOS!$C$12,IF(D457=CRITÉRIOS!$B$13,CRITÉRIOS!$C$13,IF(D457=CRITÉRIOS!$B$22,CRITÉRIOS!$C$22,"")))))))))))</f>
        <v>50</v>
      </c>
      <c r="F458" s="1"/>
      <c r="H458" s="16" t="s">
        <v>12</v>
      </c>
      <c r="I458" s="18" t="str">
        <f>IF(I457=CRITÉRIOS!$B$14,CRITÉRIOS!$C$14,IF(I457=CRITÉRIOS!$B$15,CRITÉRIOS!$C$15,IF(I457=CRITÉRIOS!$B$16,CRITÉRIOS!$C$16,IF(I457=CRITÉRIOS!$B$17,CRITÉRIOS!$C$17,IF(I457=CRITÉRIOS!$B$18,CRITÉRIOS!$C$18,IF(I457=CRITÉRIOS!$B$19,CRITÉRIOS!$C$19,IF(I457=CRITÉRIOS!$B$20,CRITÉRIOS!$C$20,IF(I457=CRITÉRIOS!$B$21,CRITÉRIOS!$C$21,IF(I457=CRITÉRIOS!$B$12,CRITÉRIOS!$C$12,IF(I457=CRITÉRIOS!$B$13,CRITÉRIOS!$C$13,IF(I457=CRITÉRIOS!$B$22,CRITÉRIOS!$C$22,"")))))))))))</f>
        <v/>
      </c>
      <c r="L458" s="1"/>
      <c r="M458" s="16" t="s">
        <v>12</v>
      </c>
      <c r="N458" s="18" t="str">
        <f>IF(N457=CRITÉRIOS!$B$14,CRITÉRIOS!$C$14,IF(N457=CRITÉRIOS!$B$15,CRITÉRIOS!$C$15,IF(N457=CRITÉRIOS!$B$16,CRITÉRIOS!$C$16,IF(N457=CRITÉRIOS!$B$17,CRITÉRIOS!$C$17,IF(N457=CRITÉRIOS!$B$18,CRITÉRIOS!$C$18,IF(N457=CRITÉRIOS!$B$19,CRITÉRIOS!$C$19,IF(N457=CRITÉRIOS!$B$20,CRITÉRIOS!$C$20,IF(N457=CRITÉRIOS!$B$21,CRITÉRIOS!$C$21,IF(N457=CRITÉRIOS!$B$12,CRITÉRIOS!$C$12,IF(N457=CRITÉRIOS!$B$13,CRITÉRIOS!$C$13,IF(N457=CRITÉRIOS!$B$22,CRITÉRIOS!$C$22,"")))))))))))</f>
        <v/>
      </c>
      <c r="R458" s="16" t="s">
        <v>12</v>
      </c>
      <c r="S458" s="18" t="str">
        <f>IF(S457=CRITÉRIOS!$B$14,CRITÉRIOS!$C$14,IF(S457=CRITÉRIOS!$B$15,CRITÉRIOS!$C$15,IF(S457=CRITÉRIOS!$B$16,CRITÉRIOS!$C$16,IF(S457=CRITÉRIOS!$B$17,CRITÉRIOS!$C$17,IF(S457=CRITÉRIOS!$B$18,CRITÉRIOS!$C$18,IF(S457=CRITÉRIOS!$B$19,CRITÉRIOS!$C$19,IF(S457=CRITÉRIOS!$B$20,CRITÉRIOS!$C$20,IF(S457=CRITÉRIOS!$B$21,CRITÉRIOS!$C$21,IF(S457=CRITÉRIOS!$B$12,CRITÉRIOS!$C$12,IF(S457=CRITÉRIOS!$B$13,CRITÉRIOS!$C$13,IF(S457=CRITÉRIOS!$B$22,CRITÉRIOS!$C$22,"")))))))))))</f>
        <v/>
      </c>
      <c r="W458" s="16" t="s">
        <v>12</v>
      </c>
      <c r="X458" s="18" t="str">
        <f>IF(X457=CRITÉRIOS!$B$14,CRITÉRIOS!$C$14,IF(X457=CRITÉRIOS!$B$15,CRITÉRIOS!$C$15,IF(X457=CRITÉRIOS!$B$16,CRITÉRIOS!$C$16,IF(X457=CRITÉRIOS!$B$17,CRITÉRIOS!$C$17,IF(X457=CRITÉRIOS!$B$18,CRITÉRIOS!$C$18,IF(X457=CRITÉRIOS!$B$19,CRITÉRIOS!$C$19,IF(X457=CRITÉRIOS!$B$20,CRITÉRIOS!$C$20,IF(X457=CRITÉRIOS!$B$21,CRITÉRIOS!$C$21,IF(X457=CRITÉRIOS!$B$12,CRITÉRIOS!$C$12,IF(X457=CRITÉRIOS!$B$13,CRITÉRIOS!$C$13,IF(X457=CRITÉRIOS!$B$22,CRITÉRIOS!$C$22,"")))))))))))</f>
        <v/>
      </c>
      <c r="AC458" s="1"/>
    </row>
    <row r="459" spans="1:29" x14ac:dyDescent="0.25">
      <c r="C459" s="14" t="s">
        <v>10</v>
      </c>
      <c r="D459" s="19">
        <f>IFERROR(D454/D456,0)</f>
        <v>45</v>
      </c>
      <c r="F459" s="1"/>
      <c r="H459" s="14" t="s">
        <v>10</v>
      </c>
      <c r="I459" s="19">
        <f>IFERROR(I454/I456,0)</f>
        <v>0</v>
      </c>
      <c r="L459" s="1"/>
      <c r="M459" s="14" t="s">
        <v>10</v>
      </c>
      <c r="N459" s="19">
        <f>IFERROR(N454/N456,0)</f>
        <v>0</v>
      </c>
      <c r="R459" s="14" t="s">
        <v>10</v>
      </c>
      <c r="S459" s="19">
        <f>IFERROR(S454/S456,0)</f>
        <v>0</v>
      </c>
      <c r="W459" s="14" t="s">
        <v>10</v>
      </c>
      <c r="X459" s="19">
        <f>IFERROR(X454/X456,0)</f>
        <v>0</v>
      </c>
      <c r="AC459" s="1"/>
    </row>
    <row r="460" spans="1:29" x14ac:dyDescent="0.25">
      <c r="C460" s="14" t="s">
        <v>4</v>
      </c>
      <c r="D460" s="19">
        <f>IFERROR(D459/D458,0)</f>
        <v>0.9</v>
      </c>
      <c r="F460" s="1"/>
      <c r="H460" s="14" t="s">
        <v>4</v>
      </c>
      <c r="I460" s="19">
        <f>IFERROR(I459/I458,0)</f>
        <v>0</v>
      </c>
      <c r="L460" s="1"/>
      <c r="M460" s="14" t="s">
        <v>4</v>
      </c>
      <c r="N460" s="19">
        <f>IFERROR(N459/N458,0)</f>
        <v>0</v>
      </c>
      <c r="R460" s="14" t="s">
        <v>4</v>
      </c>
      <c r="S460" s="19">
        <f>IFERROR(S459/S458,0)</f>
        <v>0</v>
      </c>
      <c r="W460" s="14" t="s">
        <v>4</v>
      </c>
      <c r="X460" s="19">
        <f>IFERROR(X459/X458,0)</f>
        <v>0</v>
      </c>
      <c r="AC460" s="1"/>
    </row>
    <row r="461" spans="1:29" x14ac:dyDescent="0.25">
      <c r="C461" s="14" t="s">
        <v>13</v>
      </c>
      <c r="D461" s="19">
        <f>ROUND(D460, 0)</f>
        <v>1</v>
      </c>
      <c r="F461" s="1"/>
      <c r="H461" s="14" t="s">
        <v>13</v>
      </c>
      <c r="I461" s="19">
        <f>ROUND(I460, 0)</f>
        <v>0</v>
      </c>
      <c r="L461" s="1"/>
      <c r="M461" s="14" t="s">
        <v>13</v>
      </c>
      <c r="N461" s="19">
        <f>ROUND(N460, 0)</f>
        <v>0</v>
      </c>
      <c r="R461" s="14" t="s">
        <v>13</v>
      </c>
      <c r="S461" s="19">
        <f>ROUND(S460, 0)</f>
        <v>0</v>
      </c>
      <c r="W461" s="14" t="s">
        <v>13</v>
      </c>
      <c r="X461" s="19">
        <f>ROUND(X460, 0)</f>
        <v>0</v>
      </c>
      <c r="AC461" s="1"/>
    </row>
    <row r="462" spans="1:29" x14ac:dyDescent="0.25">
      <c r="C462" s="14" t="s">
        <v>11</v>
      </c>
      <c r="D462" s="19">
        <f>IFERROR(D459/D461,0)</f>
        <v>45</v>
      </c>
      <c r="F462" s="1"/>
      <c r="H462" s="14" t="s">
        <v>11</v>
      </c>
      <c r="I462" s="19">
        <f>IFERROR(I459/I461,0)</f>
        <v>0</v>
      </c>
      <c r="L462" s="1"/>
      <c r="M462" s="14" t="s">
        <v>11</v>
      </c>
      <c r="N462" s="19">
        <f>IFERROR(N459/N461,0)</f>
        <v>0</v>
      </c>
      <c r="R462" s="14" t="s">
        <v>11</v>
      </c>
      <c r="S462" s="19">
        <f>IFERROR(S459/S461,0)</f>
        <v>0</v>
      </c>
      <c r="W462" s="14" t="s">
        <v>11</v>
      </c>
      <c r="X462" s="19">
        <f>IFERROR(X459/X461,0)</f>
        <v>0</v>
      </c>
      <c r="AC462" s="1"/>
    </row>
    <row r="463" spans="1:29" x14ac:dyDescent="0.25">
      <c r="C463" s="14" t="s">
        <v>14</v>
      </c>
      <c r="D463" s="19">
        <f>ROUND(D462, 0)</f>
        <v>45</v>
      </c>
      <c r="F463" s="1"/>
      <c r="H463" s="14" t="s">
        <v>14</v>
      </c>
      <c r="I463" s="19">
        <f>ROUND(I462, 0)</f>
        <v>0</v>
      </c>
      <c r="L463" s="1"/>
      <c r="M463" s="14" t="s">
        <v>14</v>
      </c>
      <c r="N463" s="19">
        <f>ROUND(N462, 0)</f>
        <v>0</v>
      </c>
      <c r="R463" s="14" t="s">
        <v>14</v>
      </c>
      <c r="S463" s="19">
        <f>ROUND(S462, 0)</f>
        <v>0</v>
      </c>
      <c r="W463" s="14" t="s">
        <v>14</v>
      </c>
      <c r="X463" s="19">
        <f>ROUND(X462, 0)</f>
        <v>0</v>
      </c>
      <c r="AC463" s="1"/>
    </row>
    <row r="464" spans="1:29" x14ac:dyDescent="0.25">
      <c r="C464" s="14" t="s">
        <v>9</v>
      </c>
      <c r="D464" s="20">
        <f>IFERROR(D463/D458,0)</f>
        <v>0.9</v>
      </c>
      <c r="F464" s="1"/>
      <c r="H464" s="14" t="s">
        <v>9</v>
      </c>
      <c r="I464" s="20">
        <f>IFERROR(I463/I458,0)</f>
        <v>0</v>
      </c>
      <c r="L464" s="1"/>
      <c r="M464" s="14" t="s">
        <v>9</v>
      </c>
      <c r="N464" s="20">
        <f>IFERROR(N463/N458,0)</f>
        <v>0</v>
      </c>
      <c r="R464" s="14" t="s">
        <v>9</v>
      </c>
      <c r="S464" s="20">
        <f>IFERROR(S463/S458,0)</f>
        <v>0</v>
      </c>
      <c r="W464" s="14" t="s">
        <v>9</v>
      </c>
      <c r="X464" s="20">
        <f>IFERROR(X463/X458,0)</f>
        <v>0</v>
      </c>
      <c r="AC464" s="1"/>
    </row>
    <row r="465" spans="3:36" x14ac:dyDescent="0.25">
      <c r="D465" s="1"/>
      <c r="E465" s="1"/>
      <c r="F465" s="1"/>
      <c r="L465" s="1"/>
      <c r="AC465" s="1"/>
    </row>
    <row r="466" spans="3:36" x14ac:dyDescent="0.25">
      <c r="C466" s="14" t="s">
        <v>192</v>
      </c>
      <c r="D466" s="36">
        <v>4</v>
      </c>
      <c r="F466" s="1"/>
      <c r="H466" s="14" t="s">
        <v>192</v>
      </c>
      <c r="I466" s="36">
        <v>4</v>
      </c>
      <c r="J466" s="1">
        <v>4</v>
      </c>
      <c r="M466" s="14" t="s">
        <v>192</v>
      </c>
      <c r="N466" s="36">
        <v>4</v>
      </c>
      <c r="R466" s="14" t="s">
        <v>192</v>
      </c>
      <c r="S466" s="36">
        <v>2</v>
      </c>
      <c r="W466" s="14" t="s">
        <v>192</v>
      </c>
      <c r="X466" s="36">
        <v>2</v>
      </c>
      <c r="AC466" s="1"/>
    </row>
    <row r="467" spans="3:36" x14ac:dyDescent="0.25">
      <c r="C467" s="14" t="s">
        <v>198</v>
      </c>
      <c r="D467" s="36" t="s">
        <v>164</v>
      </c>
      <c r="F467" s="1"/>
      <c r="H467" s="14" t="s">
        <v>198</v>
      </c>
      <c r="I467" s="36"/>
      <c r="M467" s="14" t="s">
        <v>198</v>
      </c>
      <c r="N467" s="36"/>
      <c r="R467" s="14" t="s">
        <v>198</v>
      </c>
      <c r="S467" s="36"/>
      <c r="W467" s="14" t="s">
        <v>198</v>
      </c>
      <c r="X467" s="36" t="s">
        <v>167</v>
      </c>
      <c r="AC467" s="1"/>
    </row>
    <row r="468" spans="3:36" x14ac:dyDescent="0.25">
      <c r="C468" s="16" t="s">
        <v>12</v>
      </c>
      <c r="D468" s="18" t="b">
        <f>IF(D467=ENTRIES!$G$1,'CH DOCENTE'!$H$5,IF(D467=ENTRIES!$G$2,'CH DOCENTE'!$G$5,IF(D467=ENTRIES!$G$3,'CH DOCENTE'!$G$14,IF(D467=ENTRIES!$G$4,'CH DOCENTE'!$G$24,IF(D467=ENTRIES!$G$6,'CH DOCENTE'!$G$34,IF(D467=ENTRIES!$G$7,'CH DOCENTE'!$G$52,IF(D467=ENTRIES!$G$8,'CH DOCENTE'!$G$63,IF(D467=ENTRIES!$G$9,'CH DOCENTE'!$G$72,IF(D467=ENTRIES!$G$10,'CH DOCENTE'!$G$91,IF(D467=ENTRIES!$G$11,'CH DOCENTE'!$G$101,IF(D467=ENTRIES!$G$12,'CH DOCENTE'!$G$113,IF(D467=ENTRIES!$G$13,'CH DOCENTE'!$G$125))))))))))))</f>
        <v>0</v>
      </c>
      <c r="F468" s="1"/>
      <c r="H468" s="16" t="s">
        <v>12</v>
      </c>
      <c r="I468" s="18">
        <f>IF(I467=ENTRIES!$G$1,'CH DOCENTE'!$H$5,IF(I467=ENTRIES!$G$2,'CH DOCENTE'!$G$5,IF(I467=ENTRIES!$G$3,'CH DOCENTE'!$G$14,IF(I467=ENTRIES!$G$4,'CH DOCENTE'!$G$24,IF(I467=ENTRIES!$G$6,'CH DOCENTE'!$G$34,IF(I467=ENTRIES!$G$7,'CH DOCENTE'!$G$52,IF(I467=ENTRIES!$G$8,'CH DOCENTE'!$G$63,IF(I467=ENTRIES!$G$9,'CH DOCENTE'!$G$72,IF(I467=ENTRIES!$G$10,'CH DOCENTE'!$G$91,IF(I467=ENTRIES!$G$11,'CH DOCENTE'!$G$101,IF(I467=ENTRIES!$G$12,'CH DOCENTE'!$G$113,IF(I467=ENTRIES!$G$13,'CH DOCENTE'!$G$125))))))))))))</f>
        <v>0</v>
      </c>
      <c r="M468" s="16" t="s">
        <v>12</v>
      </c>
      <c r="N468" s="18">
        <f>IF(N467=ENTRIES!$G$1,'CH DOCENTE'!$H$5,IF(N467=ENTRIES!$G$2,'CH DOCENTE'!$G$5,IF(N467=ENTRIES!$G$3,'CH DOCENTE'!$G$14,IF(N467=ENTRIES!$G$4,'CH DOCENTE'!$G$24,IF(N467=ENTRIES!$G$6,'CH DOCENTE'!$G$34,IF(N467=ENTRIES!$G$7,'CH DOCENTE'!$G$52,IF(N467=ENTRIES!$G$8,'CH DOCENTE'!$G$63,IF(N467=ENTRIES!$G$9,'CH DOCENTE'!$G$72,IF(N467=ENTRIES!$G$10,'CH DOCENTE'!$G$91,IF(N467=ENTRIES!$G$11,'CH DOCENTE'!$G$101,IF(N467=ENTRIES!$G$12,'CH DOCENTE'!$G$113,IF(N467=ENTRIES!$G$13,'CH DOCENTE'!$G$125))))))))))))</f>
        <v>0</v>
      </c>
      <c r="R468" s="16" t="s">
        <v>12</v>
      </c>
      <c r="S468" s="18">
        <f>IF(S467=ENTRIES!$G$1,'CH DOCENTE'!$H$5,IF(S467=ENTRIES!$G$2,'CH DOCENTE'!$G$5,IF(S467=ENTRIES!$G$3,'CH DOCENTE'!$G$14,IF(S467=ENTRIES!$G$4,'CH DOCENTE'!$G$24,IF(S467=ENTRIES!$G$6,'CH DOCENTE'!$G$34,IF(S467=ENTRIES!$G$7,'CH DOCENTE'!$G$52,IF(S467=ENTRIES!$G$8,'CH DOCENTE'!$G$63,IF(S467=ENTRIES!$G$9,'CH DOCENTE'!$G$72,IF(S467=ENTRIES!$G$10,'CH DOCENTE'!$G$91,IF(S467=ENTRIES!$G$11,'CH DOCENTE'!$G$101,IF(S467=ENTRIES!$G$12,'CH DOCENTE'!$G$113,IF(S467=ENTRIES!$G$13,'CH DOCENTE'!$G$125))))))))))))</f>
        <v>0</v>
      </c>
      <c r="W468" s="16" t="s">
        <v>12</v>
      </c>
      <c r="X468" s="18">
        <f>IF(X467=ENTRIES!$G$1,'CH DOCENTE'!$H$5,IF(X467=ENTRIES!$G$2,'CH DOCENTE'!$G$5,IF(X467=ENTRIES!$G$3,'CH DOCENTE'!$G$14,IF(X467=ENTRIES!$G$4,'CH DOCENTE'!$G$24,IF(X467=ENTRIES!$G$6,'CH DOCENTE'!$G$34,IF(X467=ENTRIES!$G$7,'CH DOCENTE'!$G$52,IF(X467=ENTRIES!$G$8,'CH DOCENTE'!$G$63,IF(X467=ENTRIES!$G$9,'CH DOCENTE'!$G$72,IF(X467=ENTRIES!$G$10,'CH DOCENTE'!$G$91,IF(X467=ENTRIES!$G$11,'CH DOCENTE'!$G$101,IF(X467=ENTRIES!$G$12,'CH DOCENTE'!$G$113,IF(X467=ENTRIES!$G$13,'CH DOCENTE'!$G$125))))))))))))</f>
        <v>4</v>
      </c>
      <c r="AC468" s="1"/>
    </row>
    <row r="469" spans="3:36" x14ac:dyDescent="0.25">
      <c r="C469" s="14" t="s">
        <v>199</v>
      </c>
      <c r="D469" s="36"/>
      <c r="F469" s="1"/>
      <c r="H469" s="14" t="s">
        <v>199</v>
      </c>
      <c r="I469" s="36"/>
      <c r="M469" s="14" t="s">
        <v>199</v>
      </c>
      <c r="N469" s="36"/>
      <c r="R469" s="14" t="s">
        <v>199</v>
      </c>
      <c r="S469" s="36"/>
      <c r="W469" s="14" t="s">
        <v>199</v>
      </c>
      <c r="X469" s="36"/>
      <c r="AC469" s="1"/>
    </row>
    <row r="470" spans="3:36" x14ac:dyDescent="0.25">
      <c r="C470" s="16" t="s">
        <v>12</v>
      </c>
      <c r="D470" s="18">
        <f>IF(D469=ENTRIES!$G$1,'CH DOCENTE'!$H$5,IF(D469=ENTRIES!$G$2,'CH DOCENTE'!$G$5,IF(D469=ENTRIES!$G$3,'CH DOCENTE'!$G$14,IF(D469=ENTRIES!$G$4,'CH DOCENTE'!$G$24,IF(D469=ENTRIES!$G$6,'CH DOCENTE'!$G$34,IF(D469=ENTRIES!$G$7,'CH DOCENTE'!$G$52,IF(D469=ENTRIES!$G$8,'CH DOCENTE'!$G$63,IF(D469=ENTRIES!$G$9,'CH DOCENTE'!$G$72,IF(D469=ENTRIES!$G$10,'CH DOCENTE'!$G$91,IF(D469=ENTRIES!$G$11,'CH DOCENTE'!$G$101,IF(D469=ENTRIES!$G$12,'CH DOCENTE'!$G$113,IF(D469=ENTRIES!$G$13,'CH DOCENTE'!$G$125))))))))))))</f>
        <v>0</v>
      </c>
      <c r="F470" s="1"/>
      <c r="H470" s="16" t="s">
        <v>12</v>
      </c>
      <c r="I470" s="18">
        <f>IF(I469=ENTRIES!$G$1,'CH DOCENTE'!$H$5,IF(I469=ENTRIES!$G$2,'CH DOCENTE'!$G$5,IF(I469=ENTRIES!$G$3,'CH DOCENTE'!$G$14,IF(I469=ENTRIES!$G$4,'CH DOCENTE'!$G$24,IF(I469=ENTRIES!$G$6,'CH DOCENTE'!$G$34,IF(I469=ENTRIES!$G$7,'CH DOCENTE'!$G$52,IF(I469=ENTRIES!$G$8,'CH DOCENTE'!$G$63,IF(I469=ENTRIES!$G$9,'CH DOCENTE'!$G$72,IF(I469=ENTRIES!$G$10,'CH DOCENTE'!$G$91,IF(I469=ENTRIES!$G$11,'CH DOCENTE'!$G$101,IF(I469=ENTRIES!$G$12,'CH DOCENTE'!$G$113,IF(I469=ENTRIES!$G$13,'CH DOCENTE'!$G$125))))))))))))</f>
        <v>0</v>
      </c>
      <c r="M470" s="16" t="s">
        <v>12</v>
      </c>
      <c r="N470" s="18">
        <f>IF(N469=ENTRIES!$G$1,'CH DOCENTE'!$H$5,IF(N469=ENTRIES!$G$2,'CH DOCENTE'!$G$5,IF(N469=ENTRIES!$G$3,'CH DOCENTE'!$G$14,IF(N469=ENTRIES!$G$4,'CH DOCENTE'!$G$24,IF(N469=ENTRIES!$G$6,'CH DOCENTE'!$G$34,IF(N469=ENTRIES!$G$7,'CH DOCENTE'!$G$52,IF(N469=ENTRIES!$G$8,'CH DOCENTE'!$G$63,IF(N469=ENTRIES!$G$9,'CH DOCENTE'!$G$72,IF(N469=ENTRIES!$G$10,'CH DOCENTE'!$G$91,IF(N469=ENTRIES!$G$11,'CH DOCENTE'!$G$101,IF(N469=ENTRIES!$G$12,'CH DOCENTE'!$G$113,IF(N469=ENTRIES!$G$13,'CH DOCENTE'!$G$125))))))))))))</f>
        <v>0</v>
      </c>
      <c r="R470" s="16" t="s">
        <v>12</v>
      </c>
      <c r="S470" s="18">
        <f>IF(S469=ENTRIES!$G$1,'CH DOCENTE'!$H$5,IF(S469=ENTRIES!$G$2,'CH DOCENTE'!$G$5,IF(S469=ENTRIES!$G$3,'CH DOCENTE'!$G$14,IF(S469=ENTRIES!$G$4,'CH DOCENTE'!$G$24,IF(S469=ENTRIES!$G$6,'CH DOCENTE'!$G$34,IF(S469=ENTRIES!$G$7,'CH DOCENTE'!$G$52,IF(S469=ENTRIES!$G$8,'CH DOCENTE'!$G$63,IF(S469=ENTRIES!$G$9,'CH DOCENTE'!$G$72,IF(S469=ENTRIES!$G$10,'CH DOCENTE'!$G$91,IF(S469=ENTRIES!$G$11,'CH DOCENTE'!$G$101,IF(S469=ENTRIES!$G$12,'CH DOCENTE'!$G$113,IF(S469=ENTRIES!$G$13,'CH DOCENTE'!$G$125))))))))))))</f>
        <v>0</v>
      </c>
      <c r="W470" s="16" t="s">
        <v>12</v>
      </c>
      <c r="X470" s="18">
        <f>IF(X469=ENTRIES!$G$1,'CH DOCENTE'!$H$5,IF(X469=ENTRIES!$G$2,'CH DOCENTE'!$G$5,IF(X469=ENTRIES!$G$3,'CH DOCENTE'!$G$14,IF(X469=ENTRIES!$G$4,'CH DOCENTE'!$G$24,IF(X469=ENTRIES!$G$6,'CH DOCENTE'!$G$34,IF(X469=ENTRIES!$G$7,'CH DOCENTE'!$G$52,IF(X469=ENTRIES!$G$8,'CH DOCENTE'!$G$63,IF(X469=ENTRIES!$G$9,'CH DOCENTE'!$G$72,IF(X469=ENTRIES!$G$10,'CH DOCENTE'!$G$91,IF(X469=ENTRIES!$G$11,'CH DOCENTE'!$G$101,IF(X469=ENTRIES!$G$12,'CH DOCENTE'!$G$113,IF(X469=ENTRIES!$G$13,'CH DOCENTE'!$G$125))))))))))))</f>
        <v>0</v>
      </c>
      <c r="AC470" s="1"/>
    </row>
    <row r="471" spans="3:36" x14ac:dyDescent="0.25">
      <c r="C471" s="14" t="s">
        <v>200</v>
      </c>
      <c r="D471" s="36"/>
      <c r="F471" s="1"/>
      <c r="H471" s="14" t="s">
        <v>200</v>
      </c>
      <c r="I471" s="36"/>
      <c r="M471" s="14" t="s">
        <v>200</v>
      </c>
      <c r="N471" s="36"/>
      <c r="R471" s="14" t="s">
        <v>200</v>
      </c>
      <c r="S471" s="36"/>
      <c r="W471" s="14" t="s">
        <v>200</v>
      </c>
      <c r="X471" s="36"/>
      <c r="AC471" s="1"/>
    </row>
    <row r="472" spans="3:36" x14ac:dyDescent="0.25">
      <c r="C472" s="16" t="s">
        <v>12</v>
      </c>
      <c r="D472" s="18">
        <f>IF(D471=ENTRIES!$G$1,'CH DOCENTE'!$H$5,IF(D471=ENTRIES!$G$2,'CH DOCENTE'!$G$5,IF(D471=ENTRIES!$G$3,'CH DOCENTE'!$G$14,IF(D471=ENTRIES!$G$4,'CH DOCENTE'!$G$24,IF(D471=ENTRIES!$G$6,'CH DOCENTE'!$G$34,IF(D471=ENTRIES!$G$7,'CH DOCENTE'!$G$52,IF(D471=ENTRIES!$G$8,'CH DOCENTE'!$G$63,IF(D471=ENTRIES!$G$9,'CH DOCENTE'!$G$72,IF(D471=ENTRIES!$G$10,'CH DOCENTE'!$G$91,IF(D471=ENTRIES!$G$11,'CH DOCENTE'!$G$101,IF(D471=ENTRIES!$G$12,'CH DOCENTE'!$G$113,IF(D471=ENTRIES!$G$13,'CH DOCENTE'!$G$125))))))))))))</f>
        <v>0</v>
      </c>
      <c r="F472" s="1"/>
      <c r="H472" s="16" t="s">
        <v>12</v>
      </c>
      <c r="I472" s="18">
        <f>IF(I471=ENTRIES!$G$1,'CH DOCENTE'!$H$5,IF(I471=ENTRIES!$G$2,'CH DOCENTE'!$G$5,IF(I471=ENTRIES!$G$3,'CH DOCENTE'!$G$14,IF(I471=ENTRIES!$G$4,'CH DOCENTE'!$G$24,IF(I471=ENTRIES!$G$6,'CH DOCENTE'!$G$34,IF(I471=ENTRIES!$G$7,'CH DOCENTE'!$G$52,IF(I471=ENTRIES!$G$8,'CH DOCENTE'!$G$63,IF(I471=ENTRIES!$G$9,'CH DOCENTE'!$G$72,IF(I471=ENTRIES!$G$10,'CH DOCENTE'!$G$91,IF(I471=ENTRIES!$G$11,'CH DOCENTE'!$G$101,IF(I471=ENTRIES!$G$12,'CH DOCENTE'!$G$113,IF(I471=ENTRIES!$G$13,'CH DOCENTE'!$G$125))))))))))))</f>
        <v>0</v>
      </c>
      <c r="M472" s="16" t="s">
        <v>12</v>
      </c>
      <c r="N472" s="18">
        <f>IF(N471=ENTRIES!$G$1,'CH DOCENTE'!$H$5,IF(N471=ENTRIES!$G$2,'CH DOCENTE'!$G$5,IF(N471=ENTRIES!$G$3,'CH DOCENTE'!$G$14,IF(N471=ENTRIES!$G$4,'CH DOCENTE'!$G$24,IF(N471=ENTRIES!$G$6,'CH DOCENTE'!$G$34,IF(N471=ENTRIES!$G$7,'CH DOCENTE'!$G$52,IF(N471=ENTRIES!$G$8,'CH DOCENTE'!$G$63,IF(N471=ENTRIES!$G$9,'CH DOCENTE'!$G$72,IF(N471=ENTRIES!$G$10,'CH DOCENTE'!$G$91,IF(N471=ENTRIES!$G$11,'CH DOCENTE'!$G$101,IF(N471=ENTRIES!$G$12,'CH DOCENTE'!$G$113,IF(N471=ENTRIES!$G$13,'CH DOCENTE'!$G$125))))))))))))</f>
        <v>0</v>
      </c>
      <c r="R472" s="16" t="s">
        <v>12</v>
      </c>
      <c r="S472" s="18">
        <f>IF(S471=ENTRIES!$G$1,'CH DOCENTE'!$H$5,IF(S471=ENTRIES!$G$2,'CH DOCENTE'!$G$5,IF(S471=ENTRIES!$G$3,'CH DOCENTE'!$G$14,IF(S471=ENTRIES!$G$4,'CH DOCENTE'!$G$24,IF(S471=ENTRIES!$G$6,'CH DOCENTE'!$G$34,IF(S471=ENTRIES!$G$7,'CH DOCENTE'!$G$52,IF(S471=ENTRIES!$G$8,'CH DOCENTE'!$G$63,IF(S471=ENTRIES!$G$9,'CH DOCENTE'!$G$72,IF(S471=ENTRIES!$G$10,'CH DOCENTE'!$G$91,IF(S471=ENTRIES!$G$11,'CH DOCENTE'!$G$101,IF(S471=ENTRIES!$G$12,'CH DOCENTE'!$G$113,IF(S471=ENTRIES!$G$13,'CH DOCENTE'!$G$125))))))))))))</f>
        <v>0</v>
      </c>
      <c r="W472" s="16" t="s">
        <v>12</v>
      </c>
      <c r="X472" s="18">
        <f>IF(X471=ENTRIES!$G$1,'CH DOCENTE'!$H$5,IF(X471=ENTRIES!$G$2,'CH DOCENTE'!$G$5,IF(X471=ENTRIES!$G$3,'CH DOCENTE'!$G$14,IF(X471=ENTRIES!$G$4,'CH DOCENTE'!$G$24,IF(X471=ENTRIES!$G$6,'CH DOCENTE'!$G$34,IF(X471=ENTRIES!$G$7,'CH DOCENTE'!$G$52,IF(X471=ENTRIES!$G$8,'CH DOCENTE'!$G$63,IF(X471=ENTRIES!$G$9,'CH DOCENTE'!$G$72,IF(X471=ENTRIES!$G$10,'CH DOCENTE'!$G$91,IF(X471=ENTRIES!$G$11,'CH DOCENTE'!$G$101,IF(X471=ENTRIES!$G$12,'CH DOCENTE'!$G$113,IF(X471=ENTRIES!$G$13,'CH DOCENTE'!$G$125))))))))))))</f>
        <v>0</v>
      </c>
      <c r="AC472" s="1"/>
    </row>
    <row r="473" spans="3:36" x14ac:dyDescent="0.25">
      <c r="C473" s="16" t="s">
        <v>201</v>
      </c>
      <c r="D473" s="18">
        <f>D472+D470+D468</f>
        <v>0</v>
      </c>
      <c r="F473" s="1"/>
      <c r="H473" s="16" t="s">
        <v>201</v>
      </c>
      <c r="I473" s="18">
        <f>I472+I470+I468</f>
        <v>0</v>
      </c>
      <c r="M473" s="16" t="s">
        <v>201</v>
      </c>
      <c r="N473" s="18">
        <f>N472+N470+N468</f>
        <v>0</v>
      </c>
      <c r="R473" s="16" t="s">
        <v>201</v>
      </c>
      <c r="S473" s="18">
        <f>S472+S470+S468</f>
        <v>0</v>
      </c>
      <c r="W473" s="16" t="s">
        <v>201</v>
      </c>
      <c r="X473" s="18">
        <f>X472+X470+X468</f>
        <v>4</v>
      </c>
      <c r="AC473" s="1"/>
    </row>
    <row r="474" spans="3:36" x14ac:dyDescent="0.25">
      <c r="C474" s="14" t="s">
        <v>193</v>
      </c>
      <c r="D474" s="73">
        <f>IFERROR(D466/D473,0)</f>
        <v>0</v>
      </c>
      <c r="H474" s="14" t="s">
        <v>193</v>
      </c>
      <c r="I474" s="73">
        <f>IFERROR(I466/I473,0)</f>
        <v>0</v>
      </c>
      <c r="M474" s="14" t="s">
        <v>193</v>
      </c>
      <c r="N474" s="73">
        <f>IFERROR(N466/N473,0)</f>
        <v>0</v>
      </c>
      <c r="R474" s="14" t="s">
        <v>193</v>
      </c>
      <c r="S474" s="73">
        <f>IFERROR(S466/S473,0)</f>
        <v>0</v>
      </c>
      <c r="W474" s="14" t="s">
        <v>193</v>
      </c>
      <c r="X474" s="73">
        <f>IFERROR(X466/X473,0)</f>
        <v>0.5</v>
      </c>
      <c r="AA474" s="5"/>
      <c r="AB474" s="6"/>
      <c r="AC474" s="5"/>
      <c r="AD474" s="5"/>
      <c r="AE474" s="5"/>
      <c r="AF474" s="5"/>
      <c r="AG474" s="5"/>
      <c r="AH474" s="5"/>
      <c r="AI474" s="5"/>
      <c r="AJ474" s="5"/>
    </row>
    <row r="475" spans="3:36" x14ac:dyDescent="0.25">
      <c r="D475" s="1"/>
      <c r="E475" s="1"/>
      <c r="F475" s="1"/>
      <c r="AB475" s="7"/>
      <c r="AC475" s="1"/>
    </row>
    <row r="476" spans="3:36" x14ac:dyDescent="0.25">
      <c r="C476" s="14" t="s">
        <v>162</v>
      </c>
      <c r="D476" s="36">
        <v>2</v>
      </c>
      <c r="E476" s="85" t="s">
        <v>131</v>
      </c>
      <c r="F476" s="1"/>
      <c r="H476" s="14" t="s">
        <v>162</v>
      </c>
      <c r="I476" s="36">
        <v>2</v>
      </c>
      <c r="J476" s="85" t="s">
        <v>131</v>
      </c>
      <c r="L476" s="1"/>
      <c r="M476" s="14" t="s">
        <v>162</v>
      </c>
      <c r="N476" s="36">
        <v>2</v>
      </c>
      <c r="O476" s="85" t="s">
        <v>131</v>
      </c>
      <c r="R476" s="14" t="s">
        <v>162</v>
      </c>
      <c r="S476" s="36"/>
      <c r="T476" s="85" t="s">
        <v>131</v>
      </c>
      <c r="W476" s="14" t="s">
        <v>162</v>
      </c>
      <c r="X476" s="36"/>
      <c r="Y476" s="85" t="s">
        <v>131</v>
      </c>
      <c r="AB476" s="7"/>
      <c r="AC476" s="1"/>
    </row>
    <row r="477" spans="3:36" x14ac:dyDescent="0.25">
      <c r="C477" s="14" t="s">
        <v>180</v>
      </c>
      <c r="D477" s="36">
        <v>2</v>
      </c>
      <c r="E477" s="85" t="s">
        <v>131</v>
      </c>
      <c r="F477" s="1"/>
      <c r="H477" s="14" t="s">
        <v>180</v>
      </c>
      <c r="I477" s="36">
        <v>2</v>
      </c>
      <c r="J477" s="85" t="s">
        <v>131</v>
      </c>
      <c r="L477" s="1"/>
      <c r="M477" s="14" t="s">
        <v>180</v>
      </c>
      <c r="N477" s="36">
        <v>2</v>
      </c>
      <c r="O477" s="85" t="s">
        <v>131</v>
      </c>
      <c r="R477" s="14" t="s">
        <v>180</v>
      </c>
      <c r="S477" s="36"/>
      <c r="T477" s="85" t="s">
        <v>131</v>
      </c>
      <c r="W477" s="14" t="s">
        <v>180</v>
      </c>
      <c r="X477" s="36"/>
      <c r="Y477" s="85" t="s">
        <v>131</v>
      </c>
      <c r="AC477" s="1"/>
    </row>
    <row r="478" spans="3:36" x14ac:dyDescent="0.25">
      <c r="C478" s="14" t="s">
        <v>181</v>
      </c>
      <c r="D478" s="19">
        <f>IFERROR(D476/D477,0)</f>
        <v>1</v>
      </c>
      <c r="E478" s="23"/>
      <c r="F478" s="1"/>
      <c r="H478" s="14" t="s">
        <v>181</v>
      </c>
      <c r="I478" s="19">
        <f>IFERROR(I476/I477,0)</f>
        <v>1</v>
      </c>
      <c r="J478" s="23"/>
      <c r="L478" s="1"/>
      <c r="M478" s="14" t="s">
        <v>181</v>
      </c>
      <c r="N478" s="19">
        <f>IFERROR(N476/N477,0)</f>
        <v>1</v>
      </c>
      <c r="R478" s="14" t="s">
        <v>181</v>
      </c>
      <c r="S478" s="19">
        <f>IFERROR(S476/S477,0)</f>
        <v>0</v>
      </c>
      <c r="W478" s="14" t="s">
        <v>181</v>
      </c>
      <c r="X478" s="19">
        <f>IFERROR(X476/X477,0)</f>
        <v>0</v>
      </c>
      <c r="AC478" s="1"/>
    </row>
    <row r="479" spans="3:36" x14ac:dyDescent="0.25">
      <c r="C479" s="14" t="s">
        <v>182</v>
      </c>
      <c r="D479" s="19">
        <f>IFERROR(D478*D461,0)</f>
        <v>1</v>
      </c>
      <c r="E479" s="23"/>
      <c r="F479" s="1"/>
      <c r="H479" s="14" t="s">
        <v>182</v>
      </c>
      <c r="I479" s="19">
        <f>IFERROR(I478*I461,0)</f>
        <v>0</v>
      </c>
      <c r="J479" s="23"/>
      <c r="L479" s="1"/>
      <c r="M479" s="14" t="s">
        <v>182</v>
      </c>
      <c r="N479" s="19">
        <f>IFERROR(N478*N461,0)</f>
        <v>0</v>
      </c>
      <c r="R479" s="14" t="s">
        <v>182</v>
      </c>
      <c r="S479" s="19">
        <f>IFERROR(S478*S461,0)</f>
        <v>0</v>
      </c>
      <c r="W479" s="14" t="s">
        <v>182</v>
      </c>
      <c r="X479" s="19">
        <f>IFERROR(X478*X461,0)</f>
        <v>0</v>
      </c>
      <c r="AC479" s="1"/>
    </row>
    <row r="480" spans="3:36" x14ac:dyDescent="0.25">
      <c r="C480" s="14" t="s">
        <v>146</v>
      </c>
      <c r="D480" s="19">
        <f>IFERROR(D476*D461,0)</f>
        <v>2</v>
      </c>
      <c r="E480" s="23"/>
      <c r="F480" s="1"/>
      <c r="H480" s="14" t="s">
        <v>146</v>
      </c>
      <c r="I480" s="19">
        <f>IFERROR(I476*I461,0)</f>
        <v>0</v>
      </c>
      <c r="J480" s="23"/>
      <c r="L480" s="1"/>
      <c r="M480" s="14" t="s">
        <v>146</v>
      </c>
      <c r="N480" s="19">
        <f>IFERROR(N476*N461,0)</f>
        <v>0</v>
      </c>
      <c r="R480" s="14" t="s">
        <v>146</v>
      </c>
      <c r="S480" s="19">
        <f>IFERROR(S476*S461,0)</f>
        <v>0</v>
      </c>
      <c r="W480" s="14" t="s">
        <v>146</v>
      </c>
      <c r="X480" s="19">
        <f>IFERROR(X476*X461,0)</f>
        <v>0</v>
      </c>
      <c r="AC480" s="1"/>
    </row>
    <row r="481" spans="3:36" x14ac:dyDescent="0.25">
      <c r="C481" s="21"/>
      <c r="D481" s="22"/>
      <c r="E481" s="23"/>
      <c r="F481" s="1"/>
      <c r="H481" s="138"/>
      <c r="I481" s="52"/>
      <c r="L481" s="1"/>
      <c r="M481" s="138"/>
      <c r="N481" s="52"/>
      <c r="R481" s="138"/>
      <c r="S481" s="52"/>
      <c r="W481" s="138"/>
      <c r="X481" s="52"/>
      <c r="AC481" s="1"/>
    </row>
    <row r="482" spans="3:36" x14ac:dyDescent="0.25">
      <c r="C482" s="14" t="s">
        <v>114</v>
      </c>
      <c r="D482" s="36"/>
      <c r="E482" s="85" t="s">
        <v>131</v>
      </c>
      <c r="F482" s="1"/>
      <c r="H482" s="14" t="s">
        <v>114</v>
      </c>
      <c r="I482" s="36"/>
      <c r="J482" s="85" t="s">
        <v>131</v>
      </c>
      <c r="L482" s="1"/>
      <c r="M482" s="14" t="s">
        <v>114</v>
      </c>
      <c r="N482" s="36"/>
      <c r="O482" s="85" t="s">
        <v>131</v>
      </c>
      <c r="R482" s="14" t="s">
        <v>114</v>
      </c>
      <c r="S482" s="36"/>
      <c r="T482" s="85" t="s">
        <v>131</v>
      </c>
      <c r="W482" s="14" t="s">
        <v>114</v>
      </c>
      <c r="X482" s="36"/>
      <c r="Y482" s="85" t="s">
        <v>131</v>
      </c>
      <c r="AC482" s="1"/>
    </row>
    <row r="483" spans="3:36" x14ac:dyDescent="0.25">
      <c r="C483" s="16" t="s">
        <v>12</v>
      </c>
      <c r="D483" s="44" t="str">
        <f>IF(D482="Clínica",CRITÉRIOS!$G$12,IF(D482="Pré-clínica",CRITÉRIOS!$G$13,IF(D482="Extramuros",CRITÉRIOS!$G$15,"")))</f>
        <v/>
      </c>
      <c r="E483" s="1"/>
      <c r="F483" s="1"/>
      <c r="H483" s="16" t="s">
        <v>12</v>
      </c>
      <c r="I483" s="44" t="str">
        <f>IF(I482="Clínica",CRITÉRIOS!$G$12,IF(I482="Pré-clínica",CRITÉRIOS!$G$13,IF(I482="Extramuros",CRITÉRIOS!$G$15,"")))</f>
        <v/>
      </c>
      <c r="L483" s="1"/>
      <c r="M483" s="16" t="s">
        <v>12</v>
      </c>
      <c r="N483" s="44" t="str">
        <f>IF(N482="Clínica",CRITÉRIOS!$G$12,IF(N482="Pré-clínica",CRITÉRIOS!$G$13,IF(N482="Extramuros",CRITÉRIOS!$G$15,"")))</f>
        <v/>
      </c>
      <c r="R483" s="16" t="s">
        <v>12</v>
      </c>
      <c r="S483" s="44" t="str">
        <f>IF(S482="Clínica",CRITÉRIOS!$G$12,IF(S482="Pré-clínica",CRITÉRIOS!$G$13,IF(S482="Extramuros",CRITÉRIOS!$G$15,"")))</f>
        <v/>
      </c>
      <c r="W483" s="16" t="s">
        <v>12</v>
      </c>
      <c r="X483" s="44" t="str">
        <f>IF(X482="Clínica",CRITÉRIOS!$G$12,IF(X482="Pré-clínica",CRITÉRIOS!$G$13,IF(X482="Extramuros",CRITÉRIOS!$G$15,"")))</f>
        <v/>
      </c>
      <c r="AC483" s="1"/>
      <c r="AE483" s="5"/>
      <c r="AF483" s="5"/>
      <c r="AG483" s="5"/>
      <c r="AH483" s="5"/>
      <c r="AI483" s="5"/>
      <c r="AJ483" s="5"/>
    </row>
    <row r="484" spans="3:36" x14ac:dyDescent="0.25">
      <c r="C484" s="14" t="s">
        <v>6</v>
      </c>
      <c r="D484" s="19">
        <f>IFERROR(ROUNDDOWN(D463/D483,0),0)</f>
        <v>0</v>
      </c>
      <c r="E484" s="23"/>
      <c r="F484" s="1"/>
      <c r="H484" s="14" t="s">
        <v>6</v>
      </c>
      <c r="I484" s="19">
        <f>IFERROR(ROUNDDOWN(I463/I483,0),0)</f>
        <v>0</v>
      </c>
      <c r="J484" s="23"/>
      <c r="L484" s="1"/>
      <c r="M484" s="14" t="s">
        <v>6</v>
      </c>
      <c r="N484" s="19">
        <f>IFERROR(ROUNDDOWN(N463/N483,0),0)</f>
        <v>0</v>
      </c>
      <c r="O484" s="23"/>
      <c r="R484" s="14" t="s">
        <v>6</v>
      </c>
      <c r="S484" s="19">
        <f>IFERROR(ROUNDDOWN(S463/S483,0),0)</f>
        <v>0</v>
      </c>
      <c r="W484" s="14" t="s">
        <v>6</v>
      </c>
      <c r="X484" s="19">
        <f>IFERROR(ROUNDDOWN(X463/X483,0),0)</f>
        <v>0</v>
      </c>
      <c r="AC484" s="1"/>
    </row>
    <row r="485" spans="3:36" x14ac:dyDescent="0.25">
      <c r="C485" s="24" t="s">
        <v>7</v>
      </c>
      <c r="D485" s="25">
        <f>IFERROR(ROUNDDOWN(D484*D461,0),0)</f>
        <v>0</v>
      </c>
      <c r="E485" s="23"/>
      <c r="F485" s="1"/>
      <c r="H485" s="24" t="s">
        <v>7</v>
      </c>
      <c r="I485" s="25">
        <f>IFERROR(ROUNDDOWN(I484*I461,0),0)</f>
        <v>0</v>
      </c>
      <c r="J485" s="23"/>
      <c r="L485" s="1"/>
      <c r="M485" s="24" t="s">
        <v>7</v>
      </c>
      <c r="N485" s="25">
        <f>IFERROR(ROUNDDOWN(N484*N461,0),0)</f>
        <v>0</v>
      </c>
      <c r="O485" s="23"/>
      <c r="R485" s="24" t="s">
        <v>7</v>
      </c>
      <c r="S485" s="25">
        <f>IFERROR(ROUNDDOWN(S484*S461,0),0)</f>
        <v>0</v>
      </c>
      <c r="W485" s="24" t="s">
        <v>7</v>
      </c>
      <c r="X485" s="25">
        <f>IFERROR(ROUNDDOWN(X484*X461,0),0)</f>
        <v>0</v>
      </c>
      <c r="AC485" s="1"/>
    </row>
    <row r="486" spans="3:36" x14ac:dyDescent="0.25">
      <c r="C486" s="14" t="s">
        <v>233</v>
      </c>
      <c r="D486" s="88" t="s">
        <v>234</v>
      </c>
      <c r="E486" s="23"/>
      <c r="F486" s="1"/>
      <c r="H486" s="14" t="s">
        <v>233</v>
      </c>
      <c r="I486" s="88" t="s">
        <v>234</v>
      </c>
      <c r="J486" s="23"/>
      <c r="L486" s="1"/>
      <c r="M486" s="14" t="s">
        <v>233</v>
      </c>
      <c r="N486" s="88" t="s">
        <v>234</v>
      </c>
      <c r="R486" s="14" t="s">
        <v>233</v>
      </c>
      <c r="S486" s="88" t="s">
        <v>234</v>
      </c>
      <c r="W486" s="14" t="s">
        <v>233</v>
      </c>
      <c r="X486" s="88" t="s">
        <v>234</v>
      </c>
      <c r="Y486" s="7"/>
      <c r="AC486" s="1"/>
    </row>
    <row r="487" spans="3:36" x14ac:dyDescent="0.25">
      <c r="D487" s="1"/>
      <c r="E487" s="15"/>
      <c r="F487" s="1"/>
      <c r="L487" s="1"/>
      <c r="AA487" s="5"/>
      <c r="AB487" s="6"/>
      <c r="AC487" s="5"/>
      <c r="AD487" s="5"/>
    </row>
    <row r="488" spans="3:36" x14ac:dyDescent="0.25">
      <c r="C488" s="28" t="s">
        <v>8</v>
      </c>
      <c r="D488" s="29" t="s">
        <v>17</v>
      </c>
      <c r="E488" s="29" t="s">
        <v>129</v>
      </c>
      <c r="F488" s="1"/>
      <c r="H488" s="14" t="s">
        <v>8</v>
      </c>
      <c r="I488" s="29" t="s">
        <v>17</v>
      </c>
      <c r="J488" s="29" t="s">
        <v>129</v>
      </c>
      <c r="L488" s="1"/>
      <c r="M488" s="14" t="s">
        <v>8</v>
      </c>
      <c r="N488" s="29" t="s">
        <v>17</v>
      </c>
      <c r="O488" s="29" t="s">
        <v>129</v>
      </c>
      <c r="R488" s="14" t="s">
        <v>8</v>
      </c>
      <c r="S488" s="29" t="s">
        <v>17</v>
      </c>
      <c r="T488" s="29" t="s">
        <v>129</v>
      </c>
      <c r="W488" s="14" t="s">
        <v>8</v>
      </c>
      <c r="X488" s="29" t="s">
        <v>17</v>
      </c>
      <c r="Y488" s="29" t="s">
        <v>129</v>
      </c>
      <c r="AB488" s="7"/>
      <c r="AC488" s="1"/>
    </row>
    <row r="489" spans="3:36" x14ac:dyDescent="0.25">
      <c r="C489" s="139"/>
      <c r="D489" s="36"/>
      <c r="E489" s="19">
        <f>D489*D$477</f>
        <v>0</v>
      </c>
      <c r="F489" s="1"/>
      <c r="G489" s="86" t="s">
        <v>130</v>
      </c>
      <c r="H489" s="139"/>
      <c r="I489" s="36"/>
      <c r="J489" s="19">
        <f>I489*I$477</f>
        <v>0</v>
      </c>
      <c r="L489" s="86" t="s">
        <v>130</v>
      </c>
      <c r="M489" s="139"/>
      <c r="N489" s="36"/>
      <c r="O489" s="19">
        <f>N489*N$477</f>
        <v>0</v>
      </c>
      <c r="Q489" s="86" t="s">
        <v>130</v>
      </c>
      <c r="R489" s="139"/>
      <c r="S489" s="36"/>
      <c r="T489" s="19">
        <f>S489*S$477</f>
        <v>0</v>
      </c>
      <c r="V489" s="86" t="s">
        <v>130</v>
      </c>
      <c r="W489" s="139"/>
      <c r="X489" s="36"/>
      <c r="Y489" s="19">
        <f>X489*X$477</f>
        <v>0</v>
      </c>
      <c r="AB489" s="7"/>
      <c r="AC489" s="1"/>
    </row>
    <row r="490" spans="3:36" x14ac:dyDescent="0.25">
      <c r="C490" s="139"/>
      <c r="D490" s="36"/>
      <c r="E490" s="19">
        <f t="shared" ref="E490:E496" si="46">D490*D$477</f>
        <v>0</v>
      </c>
      <c r="F490" s="1"/>
      <c r="G490" s="86" t="s">
        <v>130</v>
      </c>
      <c r="H490" s="139"/>
      <c r="I490" s="36"/>
      <c r="J490" s="19">
        <f t="shared" ref="J490:J496" si="47">I490*I$477</f>
        <v>0</v>
      </c>
      <c r="L490" s="86" t="s">
        <v>130</v>
      </c>
      <c r="M490" s="139"/>
      <c r="N490" s="36"/>
      <c r="O490" s="19">
        <f t="shared" ref="O490:O496" si="48">N490*N$477</f>
        <v>0</v>
      </c>
      <c r="Q490" s="86" t="s">
        <v>130</v>
      </c>
      <c r="R490" s="139"/>
      <c r="S490" s="36"/>
      <c r="T490" s="19">
        <f t="shared" ref="T490:T496" si="49">S490*S$477</f>
        <v>0</v>
      </c>
      <c r="V490" s="86" t="s">
        <v>130</v>
      </c>
      <c r="W490" s="139"/>
      <c r="X490" s="36"/>
      <c r="Y490" s="19">
        <f t="shared" ref="Y490:Y496" si="50">X490*X$477</f>
        <v>0</v>
      </c>
      <c r="AB490" s="7"/>
      <c r="AC490" s="1"/>
    </row>
    <row r="491" spans="3:36" x14ac:dyDescent="0.25">
      <c r="C491" s="139"/>
      <c r="D491" s="36"/>
      <c r="E491" s="19">
        <f t="shared" si="46"/>
        <v>0</v>
      </c>
      <c r="F491" s="1"/>
      <c r="G491" s="86" t="s">
        <v>130</v>
      </c>
      <c r="H491" s="139"/>
      <c r="I491" s="36"/>
      <c r="J491" s="19">
        <f t="shared" si="47"/>
        <v>0</v>
      </c>
      <c r="L491" s="86" t="s">
        <v>130</v>
      </c>
      <c r="M491" s="139"/>
      <c r="N491" s="36"/>
      <c r="O491" s="19">
        <f t="shared" si="48"/>
        <v>0</v>
      </c>
      <c r="Q491" s="86" t="s">
        <v>130</v>
      </c>
      <c r="R491" s="139"/>
      <c r="S491" s="36"/>
      <c r="T491" s="19">
        <f t="shared" si="49"/>
        <v>0</v>
      </c>
      <c r="V491" s="86" t="s">
        <v>130</v>
      </c>
      <c r="W491" s="139"/>
      <c r="X491" s="36"/>
      <c r="Y491" s="19">
        <f t="shared" si="50"/>
        <v>0</v>
      </c>
      <c r="AB491" s="7"/>
      <c r="AC491" s="1"/>
    </row>
    <row r="492" spans="3:36" x14ac:dyDescent="0.25">
      <c r="C492" s="139"/>
      <c r="D492" s="36"/>
      <c r="E492" s="19">
        <f t="shared" si="46"/>
        <v>0</v>
      </c>
      <c r="F492" s="1"/>
      <c r="G492" s="86" t="s">
        <v>130</v>
      </c>
      <c r="H492" s="139"/>
      <c r="I492" s="36"/>
      <c r="J492" s="19">
        <f t="shared" si="47"/>
        <v>0</v>
      </c>
      <c r="L492" s="86" t="s">
        <v>130</v>
      </c>
      <c r="M492" s="139"/>
      <c r="N492" s="36"/>
      <c r="O492" s="19">
        <f t="shared" si="48"/>
        <v>0</v>
      </c>
      <c r="Q492" s="86" t="s">
        <v>130</v>
      </c>
      <c r="R492" s="139"/>
      <c r="S492" s="36"/>
      <c r="T492" s="19">
        <f t="shared" si="49"/>
        <v>0</v>
      </c>
      <c r="V492" s="86" t="s">
        <v>130</v>
      </c>
      <c r="W492" s="139"/>
      <c r="X492" s="36"/>
      <c r="Y492" s="19">
        <f t="shared" si="50"/>
        <v>0</v>
      </c>
      <c r="AC492" s="1"/>
    </row>
    <row r="493" spans="3:36" x14ac:dyDescent="0.25">
      <c r="C493" s="139"/>
      <c r="D493" s="36"/>
      <c r="E493" s="19">
        <f t="shared" si="46"/>
        <v>0</v>
      </c>
      <c r="F493" s="1"/>
      <c r="G493" s="86" t="s">
        <v>130</v>
      </c>
      <c r="H493" s="139"/>
      <c r="I493" s="36"/>
      <c r="J493" s="19">
        <f t="shared" si="47"/>
        <v>0</v>
      </c>
      <c r="L493" s="86" t="s">
        <v>130</v>
      </c>
      <c r="M493" s="139"/>
      <c r="N493" s="36"/>
      <c r="O493" s="19">
        <f t="shared" si="48"/>
        <v>0</v>
      </c>
      <c r="Q493" s="86" t="s">
        <v>130</v>
      </c>
      <c r="R493" s="139"/>
      <c r="S493" s="36"/>
      <c r="T493" s="19">
        <f t="shared" si="49"/>
        <v>0</v>
      </c>
      <c r="V493" s="86" t="s">
        <v>130</v>
      </c>
      <c r="W493" s="139"/>
      <c r="X493" s="36"/>
      <c r="Y493" s="19">
        <f t="shared" si="50"/>
        <v>0</v>
      </c>
      <c r="AC493" s="1"/>
    </row>
    <row r="494" spans="3:36" x14ac:dyDescent="0.25">
      <c r="C494" s="139"/>
      <c r="D494" s="36"/>
      <c r="E494" s="19">
        <f t="shared" si="46"/>
        <v>0</v>
      </c>
      <c r="F494" s="1"/>
      <c r="G494" s="86" t="s">
        <v>130</v>
      </c>
      <c r="H494" s="139"/>
      <c r="I494" s="36"/>
      <c r="J494" s="19">
        <f t="shared" si="47"/>
        <v>0</v>
      </c>
      <c r="L494" s="86" t="s">
        <v>130</v>
      </c>
      <c r="M494" s="139"/>
      <c r="N494" s="36"/>
      <c r="O494" s="19">
        <f t="shared" si="48"/>
        <v>0</v>
      </c>
      <c r="Q494" s="86" t="s">
        <v>130</v>
      </c>
      <c r="R494" s="139"/>
      <c r="S494" s="36"/>
      <c r="T494" s="19">
        <f t="shared" si="49"/>
        <v>0</v>
      </c>
      <c r="V494" s="86" t="s">
        <v>130</v>
      </c>
      <c r="W494" s="139"/>
      <c r="X494" s="36"/>
      <c r="Y494" s="19">
        <f t="shared" si="50"/>
        <v>0</v>
      </c>
      <c r="AC494" s="1"/>
    </row>
    <row r="495" spans="3:36" x14ac:dyDescent="0.25">
      <c r="C495" s="139"/>
      <c r="D495" s="36"/>
      <c r="E495" s="19">
        <f t="shared" si="46"/>
        <v>0</v>
      </c>
      <c r="F495" s="1"/>
      <c r="G495" s="86" t="s">
        <v>130</v>
      </c>
      <c r="H495" s="139"/>
      <c r="I495" s="36"/>
      <c r="J495" s="19">
        <f t="shared" si="47"/>
        <v>0</v>
      </c>
      <c r="L495" s="86" t="s">
        <v>130</v>
      </c>
      <c r="M495" s="139"/>
      <c r="N495" s="36"/>
      <c r="O495" s="19">
        <f t="shared" si="48"/>
        <v>0</v>
      </c>
      <c r="Q495" s="86" t="s">
        <v>130</v>
      </c>
      <c r="R495" s="139"/>
      <c r="S495" s="36"/>
      <c r="T495" s="19">
        <f t="shared" si="49"/>
        <v>0</v>
      </c>
      <c r="V495" s="86" t="s">
        <v>130</v>
      </c>
      <c r="W495" s="139"/>
      <c r="X495" s="36"/>
      <c r="Y495" s="19">
        <f t="shared" si="50"/>
        <v>0</v>
      </c>
      <c r="AC495" s="1"/>
    </row>
    <row r="496" spans="3:36" x14ac:dyDescent="0.25">
      <c r="C496" s="139"/>
      <c r="D496" s="36"/>
      <c r="E496" s="19">
        <f t="shared" si="46"/>
        <v>0</v>
      </c>
      <c r="F496" s="1"/>
      <c r="G496" s="86" t="s">
        <v>130</v>
      </c>
      <c r="H496" s="139"/>
      <c r="I496" s="36"/>
      <c r="J496" s="19">
        <f t="shared" si="47"/>
        <v>0</v>
      </c>
      <c r="L496" s="86" t="s">
        <v>130</v>
      </c>
      <c r="M496" s="139"/>
      <c r="N496" s="36"/>
      <c r="O496" s="19">
        <f t="shared" si="48"/>
        <v>0</v>
      </c>
      <c r="Q496" s="86" t="s">
        <v>130</v>
      </c>
      <c r="R496" s="139"/>
      <c r="S496" s="36"/>
      <c r="T496" s="19">
        <f t="shared" si="49"/>
        <v>0</v>
      </c>
      <c r="V496" s="86" t="s">
        <v>130</v>
      </c>
      <c r="W496" s="139"/>
      <c r="X496" s="36"/>
      <c r="Y496" s="19">
        <f t="shared" si="50"/>
        <v>0</v>
      </c>
      <c r="AC496" s="1"/>
    </row>
    <row r="497" spans="1:30" x14ac:dyDescent="0.25">
      <c r="C497" s="30" t="s">
        <v>19</v>
      </c>
      <c r="D497" s="31">
        <f>SUM(D489:D496)</f>
        <v>0</v>
      </c>
      <c r="E497" s="23"/>
      <c r="F497" s="1"/>
      <c r="H497" s="30" t="s">
        <v>19</v>
      </c>
      <c r="I497" s="31">
        <f>SUM(I489:I496)</f>
        <v>0</v>
      </c>
      <c r="L497" s="1"/>
      <c r="M497" s="30" t="s">
        <v>19</v>
      </c>
      <c r="N497" s="31">
        <f>SUM(N489:N496)</f>
        <v>0</v>
      </c>
      <c r="R497" s="30" t="s">
        <v>19</v>
      </c>
      <c r="S497" s="31">
        <f>SUM(S489:S496)</f>
        <v>0</v>
      </c>
      <c r="W497" s="30" t="s">
        <v>19</v>
      </c>
      <c r="X497" s="31">
        <f>SUM(X489:X496)</f>
        <v>0</v>
      </c>
      <c r="AC497" s="1"/>
    </row>
    <row r="498" spans="1:30" x14ac:dyDescent="0.25">
      <c r="C498" s="32" t="s">
        <v>18</v>
      </c>
      <c r="D498" s="51" t="e">
        <f>COUNTIF(#REF!,C451)</f>
        <v>#REF!</v>
      </c>
      <c r="F498" s="1"/>
      <c r="H498" s="32" t="s">
        <v>18</v>
      </c>
      <c r="I498" s="51" t="e">
        <f>COUNTIF(#REF!,H451)</f>
        <v>#REF!</v>
      </c>
      <c r="L498" s="1"/>
      <c r="M498" s="32" t="s">
        <v>18</v>
      </c>
      <c r="N498" s="51" t="e">
        <f>COUNTIF(#REF!,M451)</f>
        <v>#REF!</v>
      </c>
      <c r="R498" s="32" t="s">
        <v>18</v>
      </c>
      <c r="S498" s="51" t="e">
        <f>COUNTIF(#REF!,R451)</f>
        <v>#REF!</v>
      </c>
      <c r="W498" s="32" t="s">
        <v>18</v>
      </c>
      <c r="X498" s="51" t="e">
        <f>COUNTIF(#REF!,W451)</f>
        <v>#REF!</v>
      </c>
      <c r="AC498" s="1"/>
    </row>
    <row r="499" spans="1:30" x14ac:dyDescent="0.25">
      <c r="C499" s="33" t="s">
        <v>22</v>
      </c>
      <c r="D499" s="54" t="s">
        <v>23</v>
      </c>
      <c r="E499" s="85" t="s">
        <v>131</v>
      </c>
      <c r="F499" s="1"/>
      <c r="H499" s="33" t="s">
        <v>22</v>
      </c>
      <c r="I499" s="54" t="s">
        <v>36</v>
      </c>
      <c r="J499" s="85" t="s">
        <v>131</v>
      </c>
      <c r="L499" s="1"/>
      <c r="M499" s="33" t="s">
        <v>22</v>
      </c>
      <c r="N499" s="54" t="s">
        <v>36</v>
      </c>
      <c r="O499" s="85" t="s">
        <v>131</v>
      </c>
      <c r="R499" s="33" t="s">
        <v>22</v>
      </c>
      <c r="S499" s="54" t="s">
        <v>36</v>
      </c>
      <c r="T499" s="85" t="s">
        <v>131</v>
      </c>
      <c r="W499" s="33" t="s">
        <v>22</v>
      </c>
      <c r="X499" s="54" t="s">
        <v>36</v>
      </c>
      <c r="Y499" s="85" t="s">
        <v>131</v>
      </c>
      <c r="AC499" s="1"/>
    </row>
    <row r="500" spans="1:30" x14ac:dyDescent="0.25">
      <c r="D500" s="1"/>
      <c r="E500" s="1"/>
      <c r="F500" s="1"/>
      <c r="H500" s="7"/>
      <c r="L500" s="1"/>
      <c r="AC500" s="1"/>
    </row>
    <row r="502" spans="1:30" s="10" customFormat="1" x14ac:dyDescent="0.25">
      <c r="D502" s="11"/>
      <c r="E502" s="12"/>
      <c r="F502" s="12"/>
      <c r="AC502" s="11"/>
    </row>
    <row r="503" spans="1:30" ht="15" customHeight="1" x14ac:dyDescent="0.25">
      <c r="A503" s="128" t="s">
        <v>117</v>
      </c>
      <c r="B503" s="128"/>
    </row>
    <row r="504" spans="1:30" ht="15" customHeight="1" x14ac:dyDescent="0.25">
      <c r="A504" s="128"/>
      <c r="B504" s="128"/>
      <c r="C504" s="5"/>
      <c r="D504" s="5"/>
      <c r="E504" s="5"/>
      <c r="F504" s="5"/>
    </row>
    <row r="505" spans="1:30" s="5" customFormat="1" x14ac:dyDescent="0.25"/>
    <row r="506" spans="1:30" ht="15" customHeight="1" x14ac:dyDescent="0.25">
      <c r="C506" s="121" t="s">
        <v>160</v>
      </c>
      <c r="D506" s="121"/>
      <c r="E506" s="121"/>
      <c r="F506" s="1"/>
      <c r="H506" s="121" t="s">
        <v>226</v>
      </c>
      <c r="I506" s="121"/>
      <c r="J506" s="121"/>
      <c r="L506" s="1"/>
      <c r="M506" s="121" t="s">
        <v>227</v>
      </c>
      <c r="N506" s="121"/>
      <c r="O506" s="121"/>
      <c r="R506" s="121" t="s">
        <v>228</v>
      </c>
      <c r="S506" s="121"/>
      <c r="T506" s="121"/>
      <c r="W506" s="121" t="s">
        <v>230</v>
      </c>
      <c r="X506" s="121"/>
      <c r="Y506" s="121"/>
      <c r="AB506" s="121" t="s">
        <v>229</v>
      </c>
      <c r="AC506" s="121"/>
      <c r="AD506" s="121"/>
    </row>
    <row r="507" spans="1:30" ht="15" customHeight="1" x14ac:dyDescent="0.25">
      <c r="C507" s="121"/>
      <c r="D507" s="121"/>
      <c r="E507" s="121"/>
      <c r="F507" s="1"/>
      <c r="H507" s="121"/>
      <c r="I507" s="121"/>
      <c r="J507" s="121"/>
      <c r="L507" s="1"/>
      <c r="M507" s="121"/>
      <c r="N507" s="121"/>
      <c r="O507" s="121"/>
      <c r="R507" s="121"/>
      <c r="S507" s="121"/>
      <c r="T507" s="121"/>
      <c r="W507" s="121"/>
      <c r="X507" s="121"/>
      <c r="Y507" s="121"/>
      <c r="AB507" s="121"/>
      <c r="AC507" s="121"/>
      <c r="AD507" s="121"/>
    </row>
    <row r="508" spans="1:30" ht="18.75" x14ac:dyDescent="0.25">
      <c r="C508" s="13" t="s">
        <v>35</v>
      </c>
      <c r="D508" s="36" t="s">
        <v>34</v>
      </c>
      <c r="E508" s="85" t="s">
        <v>131</v>
      </c>
      <c r="F508" s="1"/>
      <c r="H508" s="13" t="s">
        <v>35</v>
      </c>
      <c r="I508" s="36" t="s">
        <v>34</v>
      </c>
      <c r="J508" s="85" t="s">
        <v>131</v>
      </c>
      <c r="L508" s="1"/>
      <c r="M508" s="13" t="s">
        <v>35</v>
      </c>
      <c r="N508" s="36" t="s">
        <v>34</v>
      </c>
      <c r="O508" s="85" t="s">
        <v>131</v>
      </c>
      <c r="R508" s="13" t="s">
        <v>35</v>
      </c>
      <c r="S508" s="36" t="s">
        <v>34</v>
      </c>
      <c r="T508" s="85" t="s">
        <v>131</v>
      </c>
      <c r="W508" s="13" t="s">
        <v>35</v>
      </c>
      <c r="X508" s="36" t="s">
        <v>34</v>
      </c>
      <c r="Y508" s="85" t="s">
        <v>131</v>
      </c>
      <c r="AB508" s="13" t="s">
        <v>35</v>
      </c>
      <c r="AC508" s="36" t="s">
        <v>34</v>
      </c>
      <c r="AD508" s="85" t="s">
        <v>131</v>
      </c>
    </row>
    <row r="509" spans="1:30" ht="15" customHeight="1" x14ac:dyDescent="0.25">
      <c r="C509" s="14" t="s">
        <v>0</v>
      </c>
      <c r="D509" s="36">
        <v>45</v>
      </c>
      <c r="E509" s="85" t="s">
        <v>131</v>
      </c>
      <c r="F509" s="1"/>
      <c r="H509" s="14" t="s">
        <v>0</v>
      </c>
      <c r="I509" s="36">
        <v>45</v>
      </c>
      <c r="J509" s="85" t="s">
        <v>131</v>
      </c>
      <c r="L509" s="1"/>
      <c r="M509" s="14" t="s">
        <v>0</v>
      </c>
      <c r="N509" s="36">
        <v>45</v>
      </c>
      <c r="O509" s="85" t="s">
        <v>131</v>
      </c>
      <c r="R509" s="14" t="s">
        <v>0</v>
      </c>
      <c r="S509" s="36">
        <v>45</v>
      </c>
      <c r="T509" s="85" t="s">
        <v>131</v>
      </c>
      <c r="W509" s="14" t="s">
        <v>0</v>
      </c>
      <c r="X509" s="36">
        <v>45</v>
      </c>
      <c r="Y509" s="85" t="s">
        <v>131</v>
      </c>
      <c r="AB509" s="14" t="s">
        <v>0</v>
      </c>
      <c r="AC509" s="36">
        <v>45</v>
      </c>
      <c r="AD509" s="85" t="s">
        <v>131</v>
      </c>
    </row>
    <row r="510" spans="1:30" ht="15" customHeight="1" x14ac:dyDescent="0.25">
      <c r="C510" s="14" t="s">
        <v>123</v>
      </c>
      <c r="D510" s="36"/>
      <c r="E510" s="85" t="s">
        <v>131</v>
      </c>
      <c r="F510" s="1"/>
      <c r="H510" s="14" t="s">
        <v>123</v>
      </c>
      <c r="I510" s="36"/>
      <c r="J510" s="85" t="s">
        <v>131</v>
      </c>
      <c r="L510" s="1"/>
      <c r="M510" s="14" t="s">
        <v>123</v>
      </c>
      <c r="N510" s="36"/>
      <c r="O510" s="85" t="s">
        <v>131</v>
      </c>
      <c r="R510" s="14" t="s">
        <v>123</v>
      </c>
      <c r="S510" s="36"/>
      <c r="T510" s="85" t="s">
        <v>131</v>
      </c>
      <c r="W510" s="14" t="s">
        <v>123</v>
      </c>
      <c r="X510" s="36"/>
      <c r="Y510" s="85" t="s">
        <v>131</v>
      </c>
      <c r="AB510" s="14" t="s">
        <v>123</v>
      </c>
      <c r="AC510" s="36"/>
      <c r="AD510" s="85" t="s">
        <v>131</v>
      </c>
    </row>
    <row r="511" spans="1:30" x14ac:dyDescent="0.25">
      <c r="C511" s="16" t="s">
        <v>12</v>
      </c>
      <c r="D511" s="17" t="str">
        <f>IF(D510="Dupla",2,IF(D510="Trio",3,IF(D510="Individual",1,"")))</f>
        <v/>
      </c>
      <c r="E511" s="1"/>
      <c r="F511" s="1"/>
      <c r="H511" s="16" t="s">
        <v>12</v>
      </c>
      <c r="I511" s="17" t="str">
        <f>IF(I510="Dupla",2,IF(I510="Trio",3,IF(I510="Individual",1,"")))</f>
        <v/>
      </c>
      <c r="L511" s="1"/>
      <c r="M511" s="16" t="s">
        <v>12</v>
      </c>
      <c r="N511" s="17" t="str">
        <f>IF(N510="Dupla",2,IF(N510="Trio",3,IF(N510="Individual",1,"")))</f>
        <v/>
      </c>
      <c r="R511" s="16" t="s">
        <v>12</v>
      </c>
      <c r="S511" s="17" t="str">
        <f>IF(S510="Dupla",2,IF(S510="Trio",3,IF(S510="Individual",1,"")))</f>
        <v/>
      </c>
      <c r="W511" s="16" t="s">
        <v>12</v>
      </c>
      <c r="X511" s="17" t="str">
        <f>IF(X510="Dupla",2,IF(X510="Trio",3,IF(X510="Individual",1,"")))</f>
        <v/>
      </c>
      <c r="AB511" s="16" t="s">
        <v>12</v>
      </c>
      <c r="AC511" s="17" t="str">
        <f>IF(AC510="Dupla",2,IF(AC510="Trio",3,IF(AC510="Individual",1,"")))</f>
        <v/>
      </c>
    </row>
    <row r="512" spans="1:30" x14ac:dyDescent="0.25">
      <c r="C512" s="14" t="s">
        <v>1</v>
      </c>
      <c r="D512" s="36"/>
      <c r="E512" s="85" t="s">
        <v>131</v>
      </c>
      <c r="F512" s="1"/>
      <c r="H512" s="14" t="s">
        <v>1</v>
      </c>
      <c r="I512" s="36"/>
      <c r="J512" s="85" t="s">
        <v>131</v>
      </c>
      <c r="L512" s="1"/>
      <c r="M512" s="14" t="s">
        <v>1</v>
      </c>
      <c r="N512" s="36"/>
      <c r="O512" s="85" t="s">
        <v>131</v>
      </c>
      <c r="R512" s="14" t="s">
        <v>1</v>
      </c>
      <c r="S512" s="36"/>
      <c r="T512" s="85" t="s">
        <v>131</v>
      </c>
      <c r="W512" s="14" t="s">
        <v>1</v>
      </c>
      <c r="X512" s="36"/>
      <c r="Y512" s="85" t="s">
        <v>131</v>
      </c>
      <c r="AB512" s="14" t="s">
        <v>1</v>
      </c>
      <c r="AC512" s="36"/>
      <c r="AD512" s="85" t="s">
        <v>131</v>
      </c>
    </row>
    <row r="513" spans="3:29" x14ac:dyDescent="0.25">
      <c r="C513" s="16" t="s">
        <v>12</v>
      </c>
      <c r="D513" s="18" t="str">
        <f>IF(D512=CRITÉRIOS!$B$14,CRITÉRIOS!$C$14,IF(D512=CRITÉRIOS!$B$15,CRITÉRIOS!$C$15,IF(D512=CRITÉRIOS!$B$16,CRITÉRIOS!$C$16,IF(D512=CRITÉRIOS!$B$17,CRITÉRIOS!$C$17,IF(D512=CRITÉRIOS!$B$18,CRITÉRIOS!$C$18,IF(D512=CRITÉRIOS!$B$19,CRITÉRIOS!$C$19,IF(D512=CRITÉRIOS!$B$20,CRITÉRIOS!$C$20,IF(D512=CRITÉRIOS!$B$21,CRITÉRIOS!$C$21,IF(D512=CRITÉRIOS!$B$12,CRITÉRIOS!$C$12,IF(D512=CRITÉRIOS!$B$13,CRITÉRIOS!$C$13,IF(D512=CRITÉRIOS!$B$22,CRITÉRIOS!$C$22,"")))))))))))</f>
        <v/>
      </c>
      <c r="E513" s="1"/>
      <c r="F513" s="1"/>
      <c r="H513" s="16" t="s">
        <v>12</v>
      </c>
      <c r="I513" s="18" t="str">
        <f>IF(I512=CRITÉRIOS!$B$14,CRITÉRIOS!$C$14,IF(I512=CRITÉRIOS!$B$15,CRITÉRIOS!$C$15,IF(I512=CRITÉRIOS!$B$16,CRITÉRIOS!$C$16,IF(I512=CRITÉRIOS!$B$17,CRITÉRIOS!$C$17,IF(I512=CRITÉRIOS!$B$18,CRITÉRIOS!$C$18,IF(I512=CRITÉRIOS!$B$19,CRITÉRIOS!$C$19,IF(I512=CRITÉRIOS!$B$20,CRITÉRIOS!$C$20,IF(I512=CRITÉRIOS!$B$21,CRITÉRIOS!$C$21,IF(I512=CRITÉRIOS!$B$12,CRITÉRIOS!$C$12,IF(I512=CRITÉRIOS!$B$13,CRITÉRIOS!$C$13,IF(I512=CRITÉRIOS!$B$22,CRITÉRIOS!$C$22,"")))))))))))</f>
        <v/>
      </c>
      <c r="L513" s="1"/>
      <c r="M513" s="16" t="s">
        <v>12</v>
      </c>
      <c r="N513" s="18" t="str">
        <f>IF(N512=CRITÉRIOS!$B$14,CRITÉRIOS!$C$14,IF(N512=CRITÉRIOS!$B$15,CRITÉRIOS!$C$15,IF(N512=CRITÉRIOS!$B$16,CRITÉRIOS!$C$16,IF(N512=CRITÉRIOS!$B$17,CRITÉRIOS!$C$17,IF(N512=CRITÉRIOS!$B$18,CRITÉRIOS!$C$18,IF(N512=CRITÉRIOS!$B$19,CRITÉRIOS!$C$19,IF(N512=CRITÉRIOS!$B$20,CRITÉRIOS!$C$20,IF(N512=CRITÉRIOS!$B$21,CRITÉRIOS!$C$21,IF(N512=CRITÉRIOS!$B$12,CRITÉRIOS!$C$12,IF(N512=CRITÉRIOS!$B$13,CRITÉRIOS!$C$13,IF(N512=CRITÉRIOS!$B$22,CRITÉRIOS!$C$22,"")))))))))))</f>
        <v/>
      </c>
      <c r="R513" s="16" t="s">
        <v>12</v>
      </c>
      <c r="S513" s="18" t="str">
        <f>IF(S512=CRITÉRIOS!$B$14,CRITÉRIOS!$C$14,IF(S512=CRITÉRIOS!$B$15,CRITÉRIOS!$C$15,IF(S512=CRITÉRIOS!$B$16,CRITÉRIOS!$C$16,IF(S512=CRITÉRIOS!$B$17,CRITÉRIOS!$C$17,IF(S512=CRITÉRIOS!$B$18,CRITÉRIOS!$C$18,IF(S512=CRITÉRIOS!$B$19,CRITÉRIOS!$C$19,IF(S512=CRITÉRIOS!$B$20,CRITÉRIOS!$C$20,IF(S512=CRITÉRIOS!$B$21,CRITÉRIOS!$C$21,IF(S512=CRITÉRIOS!$B$12,CRITÉRIOS!$C$12,IF(S512=CRITÉRIOS!$B$13,CRITÉRIOS!$C$13,IF(S512=CRITÉRIOS!$B$22,CRITÉRIOS!$C$22,"")))))))))))</f>
        <v/>
      </c>
      <c r="W513" s="16" t="s">
        <v>12</v>
      </c>
      <c r="X513" s="18" t="str">
        <f>IF(X512=CRITÉRIOS!$B$14,CRITÉRIOS!$C$14,IF(X512=CRITÉRIOS!$B$15,CRITÉRIOS!$C$15,IF(X512=CRITÉRIOS!$B$16,CRITÉRIOS!$C$16,IF(X512=CRITÉRIOS!$B$17,CRITÉRIOS!$C$17,IF(X512=CRITÉRIOS!$B$18,CRITÉRIOS!$C$18,IF(X512=CRITÉRIOS!$B$19,CRITÉRIOS!$C$19,IF(X512=CRITÉRIOS!$B$20,CRITÉRIOS!$C$20,IF(X512=CRITÉRIOS!$B$21,CRITÉRIOS!$C$21,IF(X512=CRITÉRIOS!$B$12,CRITÉRIOS!$C$12,IF(X512=CRITÉRIOS!$B$13,CRITÉRIOS!$C$13,IF(X512=CRITÉRIOS!$B$22,CRITÉRIOS!$C$22,"")))))))))))</f>
        <v/>
      </c>
      <c r="AB513" s="16" t="s">
        <v>12</v>
      </c>
      <c r="AC513" s="18" t="str">
        <f>IF(AC512=CRITÉRIOS!$B$14,CRITÉRIOS!$C$14,IF(AC512=CRITÉRIOS!$B$15,CRITÉRIOS!$C$15,IF(AC512=CRITÉRIOS!$B$16,CRITÉRIOS!$C$16,IF(AC512=CRITÉRIOS!$B$17,CRITÉRIOS!$C$17,IF(AC512=CRITÉRIOS!$B$18,CRITÉRIOS!$C$18,IF(AC512=CRITÉRIOS!$B$19,CRITÉRIOS!$C$19,IF(AC512=CRITÉRIOS!$B$20,CRITÉRIOS!$C$20,IF(AC512=CRITÉRIOS!$B$21,CRITÉRIOS!$C$21,IF(AC512=CRITÉRIOS!$B$12,CRITÉRIOS!$C$12,IF(AC512=CRITÉRIOS!$B$13,CRITÉRIOS!$C$13,IF(AC512=CRITÉRIOS!$B$22,CRITÉRIOS!$C$22,"")))))))))))</f>
        <v/>
      </c>
    </row>
    <row r="514" spans="3:29" x14ac:dyDescent="0.25">
      <c r="C514" s="14" t="s">
        <v>10</v>
      </c>
      <c r="D514" s="19">
        <f>IFERROR(D509/D511,0)</f>
        <v>0</v>
      </c>
      <c r="E514" s="1"/>
      <c r="F514" s="1"/>
      <c r="H514" s="14" t="s">
        <v>10</v>
      </c>
      <c r="I514" s="19">
        <f>IFERROR(I509/I511,0)</f>
        <v>0</v>
      </c>
      <c r="L514" s="1"/>
      <c r="M514" s="14" t="s">
        <v>10</v>
      </c>
      <c r="N514" s="19">
        <f>IFERROR(N509/N511,0)</f>
        <v>0</v>
      </c>
      <c r="R514" s="14" t="s">
        <v>10</v>
      </c>
      <c r="S514" s="19">
        <f>IFERROR(S509/S511,0)</f>
        <v>0</v>
      </c>
      <c r="W514" s="14" t="s">
        <v>10</v>
      </c>
      <c r="X514" s="19">
        <f>IFERROR(X509/X511,0)</f>
        <v>0</v>
      </c>
      <c r="AB514" s="14" t="s">
        <v>10</v>
      </c>
      <c r="AC514" s="19">
        <f>IFERROR(AC509/AC511,0)</f>
        <v>0</v>
      </c>
    </row>
    <row r="515" spans="3:29" x14ac:dyDescent="0.25">
      <c r="C515" s="14" t="s">
        <v>4</v>
      </c>
      <c r="D515" s="19">
        <f>IFERROR(D514/D513,0)</f>
        <v>0</v>
      </c>
      <c r="E515" s="1"/>
      <c r="F515" s="1"/>
      <c r="H515" s="14" t="s">
        <v>4</v>
      </c>
      <c r="I515" s="19">
        <f>IFERROR(I514/I513,0)</f>
        <v>0</v>
      </c>
      <c r="L515" s="1"/>
      <c r="M515" s="14" t="s">
        <v>4</v>
      </c>
      <c r="N515" s="19">
        <f>IFERROR(N514/N513,0)</f>
        <v>0</v>
      </c>
      <c r="R515" s="14" t="s">
        <v>4</v>
      </c>
      <c r="S515" s="19">
        <f>IFERROR(S514/S513,0)</f>
        <v>0</v>
      </c>
      <c r="W515" s="14" t="s">
        <v>4</v>
      </c>
      <c r="X515" s="19">
        <f>IFERROR(X514/X513,0)</f>
        <v>0</v>
      </c>
      <c r="AB515" s="14" t="s">
        <v>4</v>
      </c>
      <c r="AC515" s="19">
        <f>IFERROR(AC514/AC513,0)</f>
        <v>0</v>
      </c>
    </row>
    <row r="516" spans="3:29" x14ac:dyDescent="0.25">
      <c r="C516" s="14" t="s">
        <v>13</v>
      </c>
      <c r="D516" s="19">
        <f>ROUND(D515, 0)</f>
        <v>0</v>
      </c>
      <c r="E516" s="1"/>
      <c r="F516" s="1"/>
      <c r="H516" s="14" t="s">
        <v>13</v>
      </c>
      <c r="I516" s="19">
        <f>ROUND(I515, 0)</f>
        <v>0</v>
      </c>
      <c r="L516" s="1"/>
      <c r="M516" s="14" t="s">
        <v>13</v>
      </c>
      <c r="N516" s="19">
        <f>ROUND(N515, 0)</f>
        <v>0</v>
      </c>
      <c r="R516" s="14" t="s">
        <v>13</v>
      </c>
      <c r="S516" s="19">
        <f>ROUND(S515, 0)</f>
        <v>0</v>
      </c>
      <c r="W516" s="14" t="s">
        <v>13</v>
      </c>
      <c r="X516" s="19">
        <f>ROUND(X515, 0)</f>
        <v>0</v>
      </c>
      <c r="AB516" s="14" t="s">
        <v>13</v>
      </c>
      <c r="AC516" s="19">
        <f>ROUND(AC515, 0)</f>
        <v>0</v>
      </c>
    </row>
    <row r="517" spans="3:29" x14ac:dyDescent="0.25">
      <c r="C517" s="14" t="s">
        <v>11</v>
      </c>
      <c r="D517" s="19">
        <f>IFERROR(D514/D516,0)</f>
        <v>0</v>
      </c>
      <c r="E517" s="1"/>
      <c r="F517" s="1"/>
      <c r="H517" s="14" t="s">
        <v>11</v>
      </c>
      <c r="I517" s="19">
        <f>IFERROR(I514/I516,0)</f>
        <v>0</v>
      </c>
      <c r="L517" s="1"/>
      <c r="M517" s="14" t="s">
        <v>11</v>
      </c>
      <c r="N517" s="19">
        <f>IFERROR(N514/N516,0)</f>
        <v>0</v>
      </c>
      <c r="R517" s="14" t="s">
        <v>11</v>
      </c>
      <c r="S517" s="19">
        <f>IFERROR(S514/S516,0)</f>
        <v>0</v>
      </c>
      <c r="W517" s="14" t="s">
        <v>11</v>
      </c>
      <c r="X517" s="19">
        <f>IFERROR(X514/X516,0)</f>
        <v>0</v>
      </c>
      <c r="AB517" s="14" t="s">
        <v>11</v>
      </c>
      <c r="AC517" s="19">
        <f>IFERROR(AC514/AC516,0)</f>
        <v>0</v>
      </c>
    </row>
    <row r="518" spans="3:29" x14ac:dyDescent="0.25">
      <c r="C518" s="14" t="s">
        <v>14</v>
      </c>
      <c r="D518" s="19">
        <f>ROUND(D517, 0)</f>
        <v>0</v>
      </c>
      <c r="E518" s="1"/>
      <c r="F518" s="1"/>
      <c r="H518" s="14" t="s">
        <v>14</v>
      </c>
      <c r="I518" s="19">
        <f>ROUND(I517, 0)</f>
        <v>0</v>
      </c>
      <c r="L518" s="1"/>
      <c r="M518" s="14" t="s">
        <v>14</v>
      </c>
      <c r="N518" s="19">
        <f>ROUND(N517, 0)</f>
        <v>0</v>
      </c>
      <c r="R518" s="14" t="s">
        <v>14</v>
      </c>
      <c r="S518" s="19">
        <f>ROUND(S517, 0)</f>
        <v>0</v>
      </c>
      <c r="W518" s="14" t="s">
        <v>14</v>
      </c>
      <c r="X518" s="19">
        <f>ROUND(X517, 0)</f>
        <v>0</v>
      </c>
      <c r="AB518" s="14" t="s">
        <v>14</v>
      </c>
      <c r="AC518" s="19">
        <f>ROUND(AC517, 0)</f>
        <v>0</v>
      </c>
    </row>
    <row r="519" spans="3:29" x14ac:dyDescent="0.25">
      <c r="C519" s="14" t="s">
        <v>9</v>
      </c>
      <c r="D519" s="20">
        <f>IFERROR(D518/D513,0)</f>
        <v>0</v>
      </c>
      <c r="E519" s="1"/>
      <c r="F519" s="1"/>
      <c r="H519" s="14" t="s">
        <v>9</v>
      </c>
      <c r="I519" s="20">
        <f>IFERROR(I518/I513,0)</f>
        <v>0</v>
      </c>
      <c r="L519" s="1"/>
      <c r="M519" s="14" t="s">
        <v>9</v>
      </c>
      <c r="N519" s="20">
        <f>IFERROR(N518/N513,0)</f>
        <v>0</v>
      </c>
      <c r="R519" s="14" t="s">
        <v>9</v>
      </c>
      <c r="S519" s="20">
        <f>IFERROR(S518/S513,0)</f>
        <v>0</v>
      </c>
      <c r="W519" s="14" t="s">
        <v>9</v>
      </c>
      <c r="X519" s="20">
        <f>IFERROR(X518/X513,0)</f>
        <v>0</v>
      </c>
      <c r="AB519" s="14" t="s">
        <v>9</v>
      </c>
      <c r="AC519" s="20">
        <f>IFERROR(AC518/AC513,0)</f>
        <v>0</v>
      </c>
    </row>
    <row r="520" spans="3:29" x14ac:dyDescent="0.25">
      <c r="D520" s="1"/>
      <c r="E520" s="1"/>
      <c r="F520" s="1"/>
      <c r="L520" s="1"/>
      <c r="AC520" s="1"/>
    </row>
    <row r="521" spans="3:29" x14ac:dyDescent="0.25">
      <c r="C521" s="14" t="s">
        <v>192</v>
      </c>
      <c r="D521" s="36">
        <v>2</v>
      </c>
      <c r="E521" s="1"/>
      <c r="H521" s="14" t="s">
        <v>192</v>
      </c>
      <c r="I521" s="36">
        <v>2</v>
      </c>
      <c r="M521" s="14" t="s">
        <v>192</v>
      </c>
      <c r="N521" s="36">
        <v>2</v>
      </c>
      <c r="R521" s="14" t="s">
        <v>192</v>
      </c>
      <c r="S521" s="36">
        <v>2</v>
      </c>
      <c r="W521" s="14" t="s">
        <v>192</v>
      </c>
      <c r="X521" s="36">
        <v>2</v>
      </c>
      <c r="AB521" s="14" t="s">
        <v>192</v>
      </c>
      <c r="AC521" s="36">
        <v>2</v>
      </c>
    </row>
    <row r="522" spans="3:29" x14ac:dyDescent="0.25">
      <c r="C522" s="14" t="s">
        <v>198</v>
      </c>
      <c r="D522" s="36"/>
      <c r="E522" s="1"/>
      <c r="H522" s="14" t="s">
        <v>198</v>
      </c>
      <c r="I522" s="36"/>
      <c r="M522" s="14" t="s">
        <v>198</v>
      </c>
      <c r="N522" s="36"/>
      <c r="R522" s="14" t="s">
        <v>198</v>
      </c>
      <c r="S522" s="36"/>
      <c r="W522" s="14" t="s">
        <v>198</v>
      </c>
      <c r="X522" s="36"/>
      <c r="AB522" s="14" t="s">
        <v>198</v>
      </c>
      <c r="AC522" s="36" t="s">
        <v>167</v>
      </c>
    </row>
    <row r="523" spans="3:29" x14ac:dyDescent="0.25">
      <c r="C523" s="16" t="s">
        <v>12</v>
      </c>
      <c r="D523" s="18">
        <f>IF(D522=ENTRIES!$G$1,'CH DOCENTE'!$H$5,IF(D522=ENTRIES!$G$2,'CH DOCENTE'!$G$5,IF(D522=ENTRIES!$G$3,'CH DOCENTE'!$G$14,IF(D522=ENTRIES!$G$4,'CH DOCENTE'!$G$24,IF(D522=ENTRIES!$G$6,'CH DOCENTE'!$G$34,IF(D522=ENTRIES!$G$7,'CH DOCENTE'!$G$52,IF(D522=ENTRIES!$G$8,'CH DOCENTE'!$G$63,IF(D522=ENTRIES!$G$9,'CH DOCENTE'!$G$72,IF(D522=ENTRIES!$G$10,'CH DOCENTE'!$G$91,IF(D522=ENTRIES!$G$11,'CH DOCENTE'!$G$101,IF(D522=ENTRIES!$G$12,'CH DOCENTE'!$G$113,IF(D522=ENTRIES!$G$13,'CH DOCENTE'!$G$125))))))))))))</f>
        <v>0</v>
      </c>
      <c r="E523" s="1"/>
      <c r="H523" s="16" t="s">
        <v>12</v>
      </c>
      <c r="I523" s="18">
        <f>IF(I522=ENTRIES!$G$1,'CH DOCENTE'!$H$5,IF(I522=ENTRIES!$G$2,'CH DOCENTE'!$G$5,IF(I522=ENTRIES!$G$3,'CH DOCENTE'!$G$14,IF(I522=ENTRIES!$G$4,'CH DOCENTE'!$G$24,IF(I522=ENTRIES!$G$6,'CH DOCENTE'!$G$34,IF(I522=ENTRIES!$G$7,'CH DOCENTE'!$G$52,IF(I522=ENTRIES!$G$8,'CH DOCENTE'!$G$63,IF(I522=ENTRIES!$G$9,'CH DOCENTE'!$G$72,IF(I522=ENTRIES!$G$10,'CH DOCENTE'!$G$91,IF(I522=ENTRIES!$G$11,'CH DOCENTE'!$G$101,IF(I522=ENTRIES!$G$12,'CH DOCENTE'!$G$113,IF(I522=ENTRIES!$G$13,'CH DOCENTE'!$G$125))))))))))))</f>
        <v>0</v>
      </c>
      <c r="M523" s="16" t="s">
        <v>12</v>
      </c>
      <c r="N523" s="18">
        <f>IF(N522=ENTRIES!$G$1,'CH DOCENTE'!$H$5,IF(N522=ENTRIES!$G$2,'CH DOCENTE'!$G$5,IF(N522=ENTRIES!$G$3,'CH DOCENTE'!$G$14,IF(N522=ENTRIES!$G$4,'CH DOCENTE'!$G$24,IF(N522=ENTRIES!$G$6,'CH DOCENTE'!$G$34,IF(N522=ENTRIES!$G$7,'CH DOCENTE'!$G$52,IF(N522=ENTRIES!$G$8,'CH DOCENTE'!$G$63,IF(N522=ENTRIES!$G$9,'CH DOCENTE'!$G$72,IF(N522=ENTRIES!$G$10,'CH DOCENTE'!$G$91,IF(N522=ENTRIES!$G$11,'CH DOCENTE'!$G$101,IF(N522=ENTRIES!$G$12,'CH DOCENTE'!$G$113,IF(N522=ENTRIES!$G$13,'CH DOCENTE'!$G$125))))))))))))</f>
        <v>0</v>
      </c>
      <c r="R523" s="16" t="s">
        <v>12</v>
      </c>
      <c r="S523" s="18">
        <f>IF(S522=ENTRIES!$G$1,'CH DOCENTE'!$H$5,IF(S522=ENTRIES!$G$2,'CH DOCENTE'!$G$5,IF(S522=ENTRIES!$G$3,'CH DOCENTE'!$G$14,IF(S522=ENTRIES!$G$4,'CH DOCENTE'!$G$24,IF(S522=ENTRIES!$G$6,'CH DOCENTE'!$G$34,IF(S522=ENTRIES!$G$7,'CH DOCENTE'!$G$52,IF(S522=ENTRIES!$G$8,'CH DOCENTE'!$G$63,IF(S522=ENTRIES!$G$9,'CH DOCENTE'!$G$72,IF(S522=ENTRIES!$G$10,'CH DOCENTE'!$G$91,IF(S522=ENTRIES!$G$11,'CH DOCENTE'!$G$101,IF(S522=ENTRIES!$G$12,'CH DOCENTE'!$G$113,IF(S522=ENTRIES!$G$13,'CH DOCENTE'!$G$125))))))))))))</f>
        <v>0</v>
      </c>
      <c r="W523" s="16" t="s">
        <v>12</v>
      </c>
      <c r="X523" s="18">
        <f>IF(X522=ENTRIES!$G$1,'CH DOCENTE'!$H$5,IF(X522=ENTRIES!$G$2,'CH DOCENTE'!$G$5,IF(X522=ENTRIES!$G$3,'CH DOCENTE'!$G$14,IF(X522=ENTRIES!$G$4,'CH DOCENTE'!$G$24,IF(X522=ENTRIES!$G$6,'CH DOCENTE'!$G$34,IF(X522=ENTRIES!$G$7,'CH DOCENTE'!$G$52,IF(X522=ENTRIES!$G$8,'CH DOCENTE'!$G$63,IF(X522=ENTRIES!$G$9,'CH DOCENTE'!$G$72,IF(X522=ENTRIES!$G$10,'CH DOCENTE'!$G$91,IF(X522=ENTRIES!$G$11,'CH DOCENTE'!$G$101,IF(X522=ENTRIES!$G$12,'CH DOCENTE'!$G$113,IF(X522=ENTRIES!$G$13,'CH DOCENTE'!$G$125))))))))))))</f>
        <v>0</v>
      </c>
      <c r="AB523" s="16" t="s">
        <v>12</v>
      </c>
      <c r="AC523" s="18">
        <f>IF(AC522=ENTRIES!$G$1,'CH DOCENTE'!$H$5,IF(AC522=ENTRIES!$G$2,'CH DOCENTE'!$G$5,IF(AC522=ENTRIES!$G$3,'CH DOCENTE'!$G$14,IF(AC522=ENTRIES!$G$4,'CH DOCENTE'!$G$24,IF(AC522=ENTRIES!$G$6,'CH DOCENTE'!$G$34,IF(AC522=ENTRIES!$G$7,'CH DOCENTE'!$G$52,IF(AC522=ENTRIES!$G$8,'CH DOCENTE'!$G$63,IF(AC522=ENTRIES!$G$9,'CH DOCENTE'!$G$72,IF(AC522=ENTRIES!$G$10,'CH DOCENTE'!$G$91,IF(AC522=ENTRIES!$G$11,'CH DOCENTE'!$G$101,IF(AC522=ENTRIES!$G$12,'CH DOCENTE'!$G$113,IF(AC522=ENTRIES!$G$13,'CH DOCENTE'!$G$125))))))))))))</f>
        <v>4</v>
      </c>
    </row>
    <row r="524" spans="3:29" x14ac:dyDescent="0.25">
      <c r="C524" s="14" t="s">
        <v>199</v>
      </c>
      <c r="D524" s="36"/>
      <c r="E524" s="1"/>
      <c r="H524" s="14" t="s">
        <v>199</v>
      </c>
      <c r="I524" s="36"/>
      <c r="M524" s="14" t="s">
        <v>199</v>
      </c>
      <c r="N524" s="36"/>
      <c r="R524" s="14" t="s">
        <v>199</v>
      </c>
      <c r="S524" s="36"/>
      <c r="W524" s="14" t="s">
        <v>199</v>
      </c>
      <c r="X524" s="36"/>
      <c r="AB524" s="14" t="s">
        <v>199</v>
      </c>
      <c r="AC524" s="36"/>
    </row>
    <row r="525" spans="3:29" x14ac:dyDescent="0.25">
      <c r="C525" s="16" t="s">
        <v>12</v>
      </c>
      <c r="D525" s="18">
        <f>IF(D524=ENTRIES!$G$1,'CH DOCENTE'!$H$5,IF(D524=ENTRIES!$G$2,'CH DOCENTE'!$G$5,IF(D524=ENTRIES!$G$3,'CH DOCENTE'!$G$14,IF(D524=ENTRIES!$G$4,'CH DOCENTE'!$G$24,IF(D524=ENTRIES!$G$6,'CH DOCENTE'!$G$34,IF(D524=ENTRIES!$G$7,'CH DOCENTE'!$G$52,IF(D524=ENTRIES!$G$8,'CH DOCENTE'!$G$63,IF(D524=ENTRIES!$G$9,'CH DOCENTE'!$G$72,IF(D524=ENTRIES!$G$10,'CH DOCENTE'!$G$91,IF(D524=ENTRIES!$G$11,'CH DOCENTE'!$G$101,IF(D524=ENTRIES!$G$12,'CH DOCENTE'!$G$113,IF(D524=ENTRIES!$G$13,'CH DOCENTE'!$G$125))))))))))))</f>
        <v>0</v>
      </c>
      <c r="E525" s="1"/>
      <c r="H525" s="16" t="s">
        <v>12</v>
      </c>
      <c r="I525" s="18">
        <f>IF(I524=ENTRIES!$G$1,'CH DOCENTE'!$H$5,IF(I524=ENTRIES!$G$2,'CH DOCENTE'!$G$5,IF(I524=ENTRIES!$G$3,'CH DOCENTE'!$G$14,IF(I524=ENTRIES!$G$4,'CH DOCENTE'!$G$24,IF(I524=ENTRIES!$G$6,'CH DOCENTE'!$G$34,IF(I524=ENTRIES!$G$7,'CH DOCENTE'!$G$52,IF(I524=ENTRIES!$G$8,'CH DOCENTE'!$G$63,IF(I524=ENTRIES!$G$9,'CH DOCENTE'!$G$72,IF(I524=ENTRIES!$G$10,'CH DOCENTE'!$G$91,IF(I524=ENTRIES!$G$11,'CH DOCENTE'!$G$101,IF(I524=ENTRIES!$G$12,'CH DOCENTE'!$G$113,IF(I524=ENTRIES!$G$13,'CH DOCENTE'!$G$125))))))))))))</f>
        <v>0</v>
      </c>
      <c r="M525" s="16" t="s">
        <v>12</v>
      </c>
      <c r="N525" s="18">
        <f>IF(N524=ENTRIES!$G$1,'CH DOCENTE'!$H$5,IF(N524=ENTRIES!$G$2,'CH DOCENTE'!$G$5,IF(N524=ENTRIES!$G$3,'CH DOCENTE'!$G$14,IF(N524=ENTRIES!$G$4,'CH DOCENTE'!$G$24,IF(N524=ENTRIES!$G$6,'CH DOCENTE'!$G$34,IF(N524=ENTRIES!$G$7,'CH DOCENTE'!$G$52,IF(N524=ENTRIES!$G$8,'CH DOCENTE'!$G$63,IF(N524=ENTRIES!$G$9,'CH DOCENTE'!$G$72,IF(N524=ENTRIES!$G$10,'CH DOCENTE'!$G$91,IF(N524=ENTRIES!$G$11,'CH DOCENTE'!$G$101,IF(N524=ENTRIES!$G$12,'CH DOCENTE'!$G$113,IF(N524=ENTRIES!$G$13,'CH DOCENTE'!$G$125))))))))))))</f>
        <v>0</v>
      </c>
      <c r="R525" s="16" t="s">
        <v>12</v>
      </c>
      <c r="S525" s="18">
        <f>IF(S524=ENTRIES!$G$1,'CH DOCENTE'!$H$5,IF(S524=ENTRIES!$G$2,'CH DOCENTE'!$G$5,IF(S524=ENTRIES!$G$3,'CH DOCENTE'!$G$14,IF(S524=ENTRIES!$G$4,'CH DOCENTE'!$G$24,IF(S524=ENTRIES!$G$6,'CH DOCENTE'!$G$34,IF(S524=ENTRIES!$G$7,'CH DOCENTE'!$G$52,IF(S524=ENTRIES!$G$8,'CH DOCENTE'!$G$63,IF(S524=ENTRIES!$G$9,'CH DOCENTE'!$G$72,IF(S524=ENTRIES!$G$10,'CH DOCENTE'!$G$91,IF(S524=ENTRIES!$G$11,'CH DOCENTE'!$G$101,IF(S524=ENTRIES!$G$12,'CH DOCENTE'!$G$113,IF(S524=ENTRIES!$G$13,'CH DOCENTE'!$G$125))))))))))))</f>
        <v>0</v>
      </c>
      <c r="W525" s="16" t="s">
        <v>12</v>
      </c>
      <c r="X525" s="18">
        <f>IF(X524=ENTRIES!$G$1,'CH DOCENTE'!$H$5,IF(X524=ENTRIES!$G$2,'CH DOCENTE'!$G$5,IF(X524=ENTRIES!$G$3,'CH DOCENTE'!$G$14,IF(X524=ENTRIES!$G$4,'CH DOCENTE'!$G$24,IF(X524=ENTRIES!$G$6,'CH DOCENTE'!$G$34,IF(X524=ENTRIES!$G$7,'CH DOCENTE'!$G$52,IF(X524=ENTRIES!$G$8,'CH DOCENTE'!$G$63,IF(X524=ENTRIES!$G$9,'CH DOCENTE'!$G$72,IF(X524=ENTRIES!$G$10,'CH DOCENTE'!$G$91,IF(X524=ENTRIES!$G$11,'CH DOCENTE'!$G$101,IF(X524=ENTRIES!$G$12,'CH DOCENTE'!$G$113,IF(X524=ENTRIES!$G$13,'CH DOCENTE'!$G$125))))))))))))</f>
        <v>0</v>
      </c>
      <c r="AB525" s="16" t="s">
        <v>12</v>
      </c>
      <c r="AC525" s="18">
        <f>IF(AC524=ENTRIES!$G$1,'CH DOCENTE'!$H$5,IF(AC524=ENTRIES!$G$2,'CH DOCENTE'!$G$5,IF(AC524=ENTRIES!$G$3,'CH DOCENTE'!$G$14,IF(AC524=ENTRIES!$G$4,'CH DOCENTE'!$G$24,IF(AC524=ENTRIES!$G$6,'CH DOCENTE'!$G$34,IF(AC524=ENTRIES!$G$7,'CH DOCENTE'!$G$52,IF(AC524=ENTRIES!$G$8,'CH DOCENTE'!$G$63,IF(AC524=ENTRIES!$G$9,'CH DOCENTE'!$G$72,IF(AC524=ENTRIES!$G$10,'CH DOCENTE'!$G$91,IF(AC524=ENTRIES!$G$11,'CH DOCENTE'!$G$101,IF(AC524=ENTRIES!$G$12,'CH DOCENTE'!$G$113,IF(AC524=ENTRIES!$G$13,'CH DOCENTE'!$G$125))))))))))))</f>
        <v>0</v>
      </c>
    </row>
    <row r="526" spans="3:29" x14ac:dyDescent="0.25">
      <c r="C526" s="14" t="s">
        <v>200</v>
      </c>
      <c r="D526" s="36"/>
      <c r="E526" s="1"/>
      <c r="H526" s="14" t="s">
        <v>200</v>
      </c>
      <c r="I526" s="36"/>
      <c r="M526" s="14" t="s">
        <v>200</v>
      </c>
      <c r="N526" s="36"/>
      <c r="R526" s="14" t="s">
        <v>200</v>
      </c>
      <c r="S526" s="36"/>
      <c r="W526" s="14" t="s">
        <v>200</v>
      </c>
      <c r="X526" s="36"/>
      <c r="AB526" s="14" t="s">
        <v>200</v>
      </c>
      <c r="AC526" s="36"/>
    </row>
    <row r="527" spans="3:29" x14ac:dyDescent="0.25">
      <c r="C527" s="16" t="s">
        <v>12</v>
      </c>
      <c r="D527" s="18">
        <f>IF(D526=ENTRIES!$G$1,'CH DOCENTE'!$H$5,IF(D526=ENTRIES!$G$2,'CH DOCENTE'!$G$5,IF(D526=ENTRIES!$G$3,'CH DOCENTE'!$G$14,IF(D526=ENTRIES!$G$4,'CH DOCENTE'!$G$24,IF(D526=ENTRIES!$G$6,'CH DOCENTE'!$G$34,IF(D526=ENTRIES!$G$7,'CH DOCENTE'!$G$52,IF(D526=ENTRIES!$G$8,'CH DOCENTE'!$G$63,IF(D526=ENTRIES!$G$9,'CH DOCENTE'!$G$72,IF(D526=ENTRIES!$G$10,'CH DOCENTE'!$G$91,IF(D526=ENTRIES!$G$11,'CH DOCENTE'!$G$101,IF(D526=ENTRIES!$G$12,'CH DOCENTE'!$G$113,IF(D526=ENTRIES!$G$13,'CH DOCENTE'!$G$125))))))))))))</f>
        <v>0</v>
      </c>
      <c r="E527" s="1"/>
      <c r="H527" s="16" t="s">
        <v>12</v>
      </c>
      <c r="I527" s="18">
        <f>IF(I526=ENTRIES!$G$1,'CH DOCENTE'!$H$5,IF(I526=ENTRIES!$G$2,'CH DOCENTE'!$G$5,IF(I526=ENTRIES!$G$3,'CH DOCENTE'!$G$14,IF(I526=ENTRIES!$G$4,'CH DOCENTE'!$G$24,IF(I526=ENTRIES!$G$6,'CH DOCENTE'!$G$34,IF(I526=ENTRIES!$G$7,'CH DOCENTE'!$G$52,IF(I526=ENTRIES!$G$8,'CH DOCENTE'!$G$63,IF(I526=ENTRIES!$G$9,'CH DOCENTE'!$G$72,IF(I526=ENTRIES!$G$10,'CH DOCENTE'!$G$91,IF(I526=ENTRIES!$G$11,'CH DOCENTE'!$G$101,IF(I526=ENTRIES!$G$12,'CH DOCENTE'!$G$113,IF(I526=ENTRIES!$G$13,'CH DOCENTE'!$G$125))))))))))))</f>
        <v>0</v>
      </c>
      <c r="M527" s="16" t="s">
        <v>12</v>
      </c>
      <c r="N527" s="18">
        <f>IF(N526=ENTRIES!$G$1,'CH DOCENTE'!$H$5,IF(N526=ENTRIES!$G$2,'CH DOCENTE'!$G$5,IF(N526=ENTRIES!$G$3,'CH DOCENTE'!$G$14,IF(N526=ENTRIES!$G$4,'CH DOCENTE'!$G$24,IF(N526=ENTRIES!$G$6,'CH DOCENTE'!$G$34,IF(N526=ENTRIES!$G$7,'CH DOCENTE'!$G$52,IF(N526=ENTRIES!$G$8,'CH DOCENTE'!$G$63,IF(N526=ENTRIES!$G$9,'CH DOCENTE'!$G$72,IF(N526=ENTRIES!$G$10,'CH DOCENTE'!$G$91,IF(N526=ENTRIES!$G$11,'CH DOCENTE'!$G$101,IF(N526=ENTRIES!$G$12,'CH DOCENTE'!$G$113,IF(N526=ENTRIES!$G$13,'CH DOCENTE'!$G$125))))))))))))</f>
        <v>0</v>
      </c>
      <c r="R527" s="16" t="s">
        <v>12</v>
      </c>
      <c r="S527" s="18">
        <f>IF(S526=ENTRIES!$G$1,'CH DOCENTE'!$H$5,IF(S526=ENTRIES!$G$2,'CH DOCENTE'!$G$5,IF(S526=ENTRIES!$G$3,'CH DOCENTE'!$G$14,IF(S526=ENTRIES!$G$4,'CH DOCENTE'!$G$24,IF(S526=ENTRIES!$G$6,'CH DOCENTE'!$G$34,IF(S526=ENTRIES!$G$7,'CH DOCENTE'!$G$52,IF(S526=ENTRIES!$G$8,'CH DOCENTE'!$G$63,IF(S526=ENTRIES!$G$9,'CH DOCENTE'!$G$72,IF(S526=ENTRIES!$G$10,'CH DOCENTE'!$G$91,IF(S526=ENTRIES!$G$11,'CH DOCENTE'!$G$101,IF(S526=ENTRIES!$G$12,'CH DOCENTE'!$G$113,IF(S526=ENTRIES!$G$13,'CH DOCENTE'!$G$125))))))))))))</f>
        <v>0</v>
      </c>
      <c r="W527" s="16" t="s">
        <v>12</v>
      </c>
      <c r="X527" s="18">
        <f>IF(X526=ENTRIES!$G$1,'CH DOCENTE'!$H$5,IF(X526=ENTRIES!$G$2,'CH DOCENTE'!$G$5,IF(X526=ENTRIES!$G$3,'CH DOCENTE'!$G$14,IF(X526=ENTRIES!$G$4,'CH DOCENTE'!$G$24,IF(X526=ENTRIES!$G$6,'CH DOCENTE'!$G$34,IF(X526=ENTRIES!$G$7,'CH DOCENTE'!$G$52,IF(X526=ENTRIES!$G$8,'CH DOCENTE'!$G$63,IF(X526=ENTRIES!$G$9,'CH DOCENTE'!$G$72,IF(X526=ENTRIES!$G$10,'CH DOCENTE'!$G$91,IF(X526=ENTRIES!$G$11,'CH DOCENTE'!$G$101,IF(X526=ENTRIES!$G$12,'CH DOCENTE'!$G$113,IF(X526=ENTRIES!$G$13,'CH DOCENTE'!$G$125))))))))))))</f>
        <v>0</v>
      </c>
      <c r="AB527" s="16" t="s">
        <v>12</v>
      </c>
      <c r="AC527" s="18">
        <f>IF(AC526=ENTRIES!$G$1,'CH DOCENTE'!$H$5,IF(AC526=ENTRIES!$G$2,'CH DOCENTE'!$G$5,IF(AC526=ENTRIES!$G$3,'CH DOCENTE'!$G$14,IF(AC526=ENTRIES!$G$4,'CH DOCENTE'!$G$24,IF(AC526=ENTRIES!$G$6,'CH DOCENTE'!$G$34,IF(AC526=ENTRIES!$G$7,'CH DOCENTE'!$G$52,IF(AC526=ENTRIES!$G$8,'CH DOCENTE'!$G$63,IF(AC526=ENTRIES!$G$9,'CH DOCENTE'!$G$72,IF(AC526=ENTRIES!$G$10,'CH DOCENTE'!$G$91,IF(AC526=ENTRIES!$G$11,'CH DOCENTE'!$G$101,IF(AC526=ENTRIES!$G$12,'CH DOCENTE'!$G$113,IF(AC526=ENTRIES!$G$13,'CH DOCENTE'!$G$125))))))))))))</f>
        <v>0</v>
      </c>
    </row>
    <row r="528" spans="3:29" x14ac:dyDescent="0.25">
      <c r="C528" s="16" t="s">
        <v>201</v>
      </c>
      <c r="D528" s="18">
        <f>D527+D525+D523</f>
        <v>0</v>
      </c>
      <c r="E528" s="1"/>
      <c r="H528" s="16" t="s">
        <v>201</v>
      </c>
      <c r="I528" s="18">
        <f>I527+I525+I523</f>
        <v>0</v>
      </c>
      <c r="M528" s="16" t="s">
        <v>201</v>
      </c>
      <c r="N528" s="18">
        <f>N527+N525+N523</f>
        <v>0</v>
      </c>
      <c r="R528" s="16" t="s">
        <v>201</v>
      </c>
      <c r="S528" s="18">
        <f>S527+S525+S523</f>
        <v>0</v>
      </c>
      <c r="W528" s="16" t="s">
        <v>201</v>
      </c>
      <c r="X528" s="18">
        <f>X527+X525+X523</f>
        <v>0</v>
      </c>
      <c r="AB528" s="16" t="s">
        <v>201</v>
      </c>
      <c r="AC528" s="18">
        <f>AC527+AC525+AC523</f>
        <v>4</v>
      </c>
    </row>
    <row r="529" spans="2:30" x14ac:dyDescent="0.25">
      <c r="C529" s="14" t="s">
        <v>193</v>
      </c>
      <c r="D529" s="73">
        <f>IFERROR(D521/D528,0)</f>
        <v>0</v>
      </c>
      <c r="E529" s="1"/>
      <c r="H529" s="14" t="s">
        <v>193</v>
      </c>
      <c r="I529" s="73">
        <f>IFERROR(I521/I528,0)</f>
        <v>0</v>
      </c>
      <c r="M529" s="14" t="s">
        <v>193</v>
      </c>
      <c r="N529" s="73">
        <f>IFERROR(N521/N528,0)</f>
        <v>0</v>
      </c>
      <c r="R529" s="14" t="s">
        <v>193</v>
      </c>
      <c r="S529" s="73">
        <f>IFERROR(S521/S528,0)</f>
        <v>0</v>
      </c>
      <c r="W529" s="14" t="s">
        <v>193</v>
      </c>
      <c r="X529" s="73">
        <f>IFERROR(X521/X528,0)</f>
        <v>0</v>
      </c>
      <c r="AB529" s="14" t="s">
        <v>193</v>
      </c>
      <c r="AC529" s="73">
        <f>IFERROR(AC521/AC528,0)</f>
        <v>0.5</v>
      </c>
    </row>
    <row r="530" spans="2:30" x14ac:dyDescent="0.25">
      <c r="D530" s="1"/>
      <c r="E530" s="1"/>
      <c r="AC530" s="1"/>
    </row>
    <row r="531" spans="2:30" x14ac:dyDescent="0.25">
      <c r="C531" s="14" t="s">
        <v>162</v>
      </c>
      <c r="D531" s="36"/>
      <c r="E531" s="85" t="s">
        <v>131</v>
      </c>
      <c r="F531" s="1"/>
      <c r="H531" s="14" t="s">
        <v>162</v>
      </c>
      <c r="I531" s="36"/>
      <c r="J531" s="85" t="s">
        <v>131</v>
      </c>
      <c r="L531" s="1"/>
      <c r="M531" s="14" t="s">
        <v>162</v>
      </c>
      <c r="N531" s="36"/>
      <c r="O531" s="85" t="s">
        <v>131</v>
      </c>
      <c r="R531" s="14" t="s">
        <v>162</v>
      </c>
      <c r="S531" s="36"/>
      <c r="T531" s="85" t="s">
        <v>131</v>
      </c>
      <c r="W531" s="14" t="s">
        <v>162</v>
      </c>
      <c r="X531" s="36"/>
      <c r="Y531" s="85" t="s">
        <v>131</v>
      </c>
      <c r="AB531" s="14" t="s">
        <v>162</v>
      </c>
      <c r="AC531" s="36"/>
      <c r="AD531" s="85" t="s">
        <v>131</v>
      </c>
    </row>
    <row r="532" spans="2:30" x14ac:dyDescent="0.25">
      <c r="C532" s="14" t="s">
        <v>180</v>
      </c>
      <c r="D532" s="36"/>
      <c r="E532" s="85" t="s">
        <v>131</v>
      </c>
      <c r="F532" s="1"/>
      <c r="H532" s="14" t="s">
        <v>180</v>
      </c>
      <c r="I532" s="36"/>
      <c r="J532" s="85" t="s">
        <v>131</v>
      </c>
      <c r="L532" s="1"/>
      <c r="M532" s="14" t="s">
        <v>180</v>
      </c>
      <c r="N532" s="36"/>
      <c r="O532" s="85" t="s">
        <v>131</v>
      </c>
      <c r="R532" s="14" t="s">
        <v>180</v>
      </c>
      <c r="S532" s="36"/>
      <c r="T532" s="85" t="s">
        <v>131</v>
      </c>
      <c r="W532" s="14" t="s">
        <v>180</v>
      </c>
      <c r="X532" s="36"/>
      <c r="Y532" s="85" t="s">
        <v>131</v>
      </c>
      <c r="AB532" s="14" t="s">
        <v>180</v>
      </c>
      <c r="AC532" s="36"/>
      <c r="AD532" s="85" t="s">
        <v>131</v>
      </c>
    </row>
    <row r="533" spans="2:30" x14ac:dyDescent="0.25">
      <c r="C533" s="14" t="s">
        <v>181</v>
      </c>
      <c r="D533" s="19">
        <f>IFERROR(D531/D532,0)</f>
        <v>0</v>
      </c>
      <c r="E533" s="1"/>
      <c r="F533" s="1"/>
      <c r="H533" s="14" t="s">
        <v>181</v>
      </c>
      <c r="I533" s="19">
        <f>IFERROR(I531/I532,0)</f>
        <v>0</v>
      </c>
      <c r="L533" s="1"/>
      <c r="M533" s="14" t="s">
        <v>181</v>
      </c>
      <c r="N533" s="19">
        <f>IFERROR(N531/N532,0)</f>
        <v>0</v>
      </c>
      <c r="R533" s="14" t="s">
        <v>181</v>
      </c>
      <c r="S533" s="19">
        <f>IFERROR(S531/S532,0)</f>
        <v>0</v>
      </c>
      <c r="W533" s="14" t="s">
        <v>181</v>
      </c>
      <c r="X533" s="19">
        <f>IFERROR(X531/X532,0)</f>
        <v>0</v>
      </c>
      <c r="AB533" s="14" t="s">
        <v>181</v>
      </c>
      <c r="AC533" s="19">
        <f>IFERROR(AC531/AC532,0)</f>
        <v>0</v>
      </c>
    </row>
    <row r="534" spans="2:30" x14ac:dyDescent="0.25">
      <c r="C534" s="14" t="s">
        <v>182</v>
      </c>
      <c r="D534" s="19">
        <f>IFERROR(D533*D516,0)</f>
        <v>0</v>
      </c>
      <c r="E534" s="1"/>
      <c r="F534" s="1"/>
      <c r="H534" s="14" t="s">
        <v>182</v>
      </c>
      <c r="I534" s="19">
        <f>IFERROR(I533*I516,0)</f>
        <v>0</v>
      </c>
      <c r="L534" s="1"/>
      <c r="M534" s="14" t="s">
        <v>182</v>
      </c>
      <c r="N534" s="19">
        <f>IFERROR(N533*N516,0)</f>
        <v>0</v>
      </c>
      <c r="R534" s="14" t="s">
        <v>182</v>
      </c>
      <c r="S534" s="19">
        <f>IFERROR(S533*S516,0)</f>
        <v>0</v>
      </c>
      <c r="W534" s="14" t="s">
        <v>182</v>
      </c>
      <c r="X534" s="19">
        <f>IFERROR(X533*X516,0)</f>
        <v>0</v>
      </c>
      <c r="AB534" s="14" t="s">
        <v>182</v>
      </c>
      <c r="AC534" s="19">
        <f>IFERROR(AC533*AC516,0)</f>
        <v>0</v>
      </c>
    </row>
    <row r="535" spans="2:30" x14ac:dyDescent="0.25">
      <c r="C535" s="14" t="s">
        <v>146</v>
      </c>
      <c r="D535" s="19">
        <f>IFERROR(D531*D516,0)</f>
        <v>0</v>
      </c>
      <c r="E535" s="1"/>
      <c r="F535" s="1"/>
      <c r="H535" s="14" t="s">
        <v>146</v>
      </c>
      <c r="I535" s="19">
        <f>IFERROR(I531*I516,0)</f>
        <v>0</v>
      </c>
      <c r="L535" s="1"/>
      <c r="M535" s="14" t="s">
        <v>146</v>
      </c>
      <c r="N535" s="19">
        <f>IFERROR(N531*N516,0)</f>
        <v>0</v>
      </c>
      <c r="R535" s="14" t="s">
        <v>146</v>
      </c>
      <c r="S535" s="19">
        <f>IFERROR(S531*S516,0)</f>
        <v>0</v>
      </c>
      <c r="W535" s="14" t="s">
        <v>146</v>
      </c>
      <c r="X535" s="19">
        <f>IFERROR(X531*X516,0)</f>
        <v>0</v>
      </c>
      <c r="AB535" s="14" t="s">
        <v>146</v>
      </c>
      <c r="AC535" s="19">
        <f>IFERROR(AC531*AC516,0)</f>
        <v>0</v>
      </c>
    </row>
    <row r="536" spans="2:30" x14ac:dyDescent="0.25">
      <c r="C536" s="138"/>
      <c r="D536" s="52"/>
      <c r="E536" s="1"/>
      <c r="F536" s="1"/>
      <c r="H536" s="138"/>
      <c r="I536" s="52"/>
      <c r="L536" s="1"/>
      <c r="M536" s="138"/>
      <c r="N536" s="52"/>
      <c r="R536" s="138"/>
      <c r="S536" s="52"/>
      <c r="W536" s="138"/>
      <c r="X536" s="52"/>
      <c r="AB536" s="138"/>
      <c r="AC536" s="52"/>
    </row>
    <row r="537" spans="2:30" x14ac:dyDescent="0.25">
      <c r="C537" s="14" t="s">
        <v>114</v>
      </c>
      <c r="D537" s="36"/>
      <c r="E537" s="85" t="s">
        <v>131</v>
      </c>
      <c r="F537" s="1"/>
      <c r="H537" s="14" t="s">
        <v>114</v>
      </c>
      <c r="I537" s="36"/>
      <c r="J537" s="85" t="s">
        <v>131</v>
      </c>
      <c r="L537" s="1"/>
      <c r="M537" s="14" t="s">
        <v>114</v>
      </c>
      <c r="N537" s="36"/>
      <c r="O537" s="85" t="s">
        <v>131</v>
      </c>
      <c r="R537" s="14" t="s">
        <v>114</v>
      </c>
      <c r="S537" s="36"/>
      <c r="T537" s="85" t="s">
        <v>131</v>
      </c>
      <c r="W537" s="14" t="s">
        <v>114</v>
      </c>
      <c r="X537" s="36"/>
      <c r="Y537" s="85" t="s">
        <v>131</v>
      </c>
      <c r="AB537" s="14" t="s">
        <v>114</v>
      </c>
      <c r="AC537" s="36"/>
      <c r="AD537" s="85" t="s">
        <v>131</v>
      </c>
    </row>
    <row r="538" spans="2:30" x14ac:dyDescent="0.25">
      <c r="C538" s="16" t="s">
        <v>12</v>
      </c>
      <c r="D538" s="44" t="str">
        <f>IF(D537="Clínica",CRITÉRIOS!$G$12,IF(D537="Pré-clínica",CRITÉRIOS!$G$13,IF(D537="Extramuros",CRITÉRIOS!$G$15,"")))</f>
        <v/>
      </c>
      <c r="E538" s="1"/>
      <c r="F538" s="1"/>
      <c r="H538" s="16" t="s">
        <v>12</v>
      </c>
      <c r="I538" s="44" t="str">
        <f>IF(I537="Clínica",CRITÉRIOS!$G$12,IF(I537="Pré-clínica",CRITÉRIOS!$G$13,IF(I537="Extramuros",CRITÉRIOS!$G$15,"")))</f>
        <v/>
      </c>
      <c r="L538" s="1"/>
      <c r="M538" s="16" t="s">
        <v>12</v>
      </c>
      <c r="N538" s="44" t="str">
        <f>IF(N537="Clínica",CRITÉRIOS!$G$12,IF(N537="Pré-clínica",CRITÉRIOS!$G$13,IF(N537="Extramuros",CRITÉRIOS!$G$15,"")))</f>
        <v/>
      </c>
      <c r="R538" s="16" t="s">
        <v>12</v>
      </c>
      <c r="S538" s="44" t="str">
        <f>IF(S537="Clínica",CRITÉRIOS!$G$12,IF(S537="Pré-clínica",CRITÉRIOS!$G$13,IF(S537="Extramuros",CRITÉRIOS!$G$15,"")))</f>
        <v/>
      </c>
      <c r="W538" s="16" t="s">
        <v>12</v>
      </c>
      <c r="X538" s="44" t="str">
        <f>IF(X537="Clínica",CRITÉRIOS!$G$12,IF(X537="Pré-clínica",CRITÉRIOS!$G$13,IF(X537="Extramuros",CRITÉRIOS!$G$15,"")))</f>
        <v/>
      </c>
      <c r="AB538" s="16" t="s">
        <v>12</v>
      </c>
      <c r="AC538" s="44" t="str">
        <f>IF(AC537="Clínica",CRITÉRIOS!$G$12,IF(AC537="Pré-clínica",CRITÉRIOS!$G$13,IF(AC537="Extramuros",CRITÉRIOS!$G$15,"")))</f>
        <v/>
      </c>
    </row>
    <row r="539" spans="2:30" x14ac:dyDescent="0.25">
      <c r="C539" s="14" t="s">
        <v>6</v>
      </c>
      <c r="D539" s="19">
        <f>IFERROR(ROUNDDOWN(D518/D538,0),0)</f>
        <v>0</v>
      </c>
      <c r="E539" s="1"/>
      <c r="F539" s="1"/>
      <c r="H539" s="14" t="s">
        <v>6</v>
      </c>
      <c r="I539" s="19">
        <f>IFERROR(ROUNDDOWN(I518/I538,0),0)</f>
        <v>0</v>
      </c>
      <c r="L539" s="1"/>
      <c r="M539" s="14" t="s">
        <v>6</v>
      </c>
      <c r="N539" s="19">
        <f>IFERROR(ROUNDDOWN(N518/N538,0),0)</f>
        <v>0</v>
      </c>
      <c r="R539" s="14" t="s">
        <v>6</v>
      </c>
      <c r="S539" s="19">
        <f>IFERROR(ROUNDDOWN(S518/S538,0),0)</f>
        <v>0</v>
      </c>
      <c r="W539" s="14" t="s">
        <v>6</v>
      </c>
      <c r="X539" s="19">
        <f>IFERROR(ROUNDDOWN(X518/X538,0),0)</f>
        <v>0</v>
      </c>
      <c r="AB539" s="14" t="s">
        <v>6</v>
      </c>
      <c r="AC539" s="19">
        <f>IFERROR(ROUNDDOWN(AC518/AC538,0),0)</f>
        <v>0</v>
      </c>
    </row>
    <row r="540" spans="2:30" x14ac:dyDescent="0.25">
      <c r="C540" s="24" t="s">
        <v>7</v>
      </c>
      <c r="D540" s="25">
        <f>IFERROR(ROUNDDOWN(D539*D516,0),0)</f>
        <v>0</v>
      </c>
      <c r="E540" s="1"/>
      <c r="F540" s="1"/>
      <c r="H540" s="24" t="s">
        <v>7</v>
      </c>
      <c r="I540" s="25">
        <f>IFERROR(ROUNDDOWN(I539*I516,0),0)</f>
        <v>0</v>
      </c>
      <c r="L540" s="1"/>
      <c r="M540" s="24" t="s">
        <v>7</v>
      </c>
      <c r="N540" s="25">
        <f>IFERROR(ROUNDDOWN(N539*N516,0),0)</f>
        <v>0</v>
      </c>
      <c r="R540" s="24" t="s">
        <v>7</v>
      </c>
      <c r="S540" s="25">
        <f>IFERROR(ROUNDDOWN(S539*S516,0),0)</f>
        <v>0</v>
      </c>
      <c r="W540" s="24" t="s">
        <v>7</v>
      </c>
      <c r="X540" s="25">
        <f>IFERROR(ROUNDDOWN(X539*X516,0),0)</f>
        <v>0</v>
      </c>
      <c r="AB540" s="24" t="s">
        <v>7</v>
      </c>
      <c r="AC540" s="25">
        <f>IFERROR(ROUNDDOWN(AC539*AC516,0),0)</f>
        <v>0</v>
      </c>
    </row>
    <row r="541" spans="2:30" x14ac:dyDescent="0.25">
      <c r="C541" s="14" t="s">
        <v>233</v>
      </c>
      <c r="D541" s="88" t="s">
        <v>234</v>
      </c>
      <c r="E541" s="23"/>
      <c r="F541" s="1"/>
      <c r="H541" s="14" t="s">
        <v>233</v>
      </c>
      <c r="I541" s="88" t="s">
        <v>234</v>
      </c>
      <c r="J541" s="23"/>
      <c r="L541" s="1"/>
      <c r="M541" s="14" t="s">
        <v>233</v>
      </c>
      <c r="N541" s="88" t="s">
        <v>234</v>
      </c>
      <c r="R541" s="14" t="s">
        <v>233</v>
      </c>
      <c r="S541" s="88" t="s">
        <v>234</v>
      </c>
      <c r="W541" s="14" t="s">
        <v>233</v>
      </c>
      <c r="X541" s="88" t="s">
        <v>234</v>
      </c>
      <c r="Y541" s="7"/>
      <c r="AB541" s="14" t="s">
        <v>233</v>
      </c>
      <c r="AC541" s="88" t="s">
        <v>234</v>
      </c>
    </row>
    <row r="542" spans="2:30" x14ac:dyDescent="0.25">
      <c r="D542" s="1"/>
      <c r="E542" s="1"/>
      <c r="F542" s="1"/>
      <c r="L542" s="1"/>
      <c r="AC542" s="1"/>
    </row>
    <row r="543" spans="2:30" x14ac:dyDescent="0.25">
      <c r="C543" s="14" t="s">
        <v>8</v>
      </c>
      <c r="D543" s="29" t="s">
        <v>17</v>
      </c>
      <c r="E543" s="29" t="s">
        <v>129</v>
      </c>
      <c r="F543" s="1"/>
      <c r="H543" s="14" t="s">
        <v>8</v>
      </c>
      <c r="I543" s="29" t="s">
        <v>17</v>
      </c>
      <c r="J543" s="29" t="s">
        <v>129</v>
      </c>
      <c r="L543" s="1"/>
      <c r="M543" s="14" t="s">
        <v>8</v>
      </c>
      <c r="N543" s="29" t="s">
        <v>17</v>
      </c>
      <c r="O543" s="29" t="s">
        <v>129</v>
      </c>
      <c r="R543" s="14" t="s">
        <v>8</v>
      </c>
      <c r="S543" s="29" t="s">
        <v>17</v>
      </c>
      <c r="T543" s="29" t="s">
        <v>129</v>
      </c>
      <c r="W543" s="14" t="s">
        <v>8</v>
      </c>
      <c r="X543" s="29" t="s">
        <v>17</v>
      </c>
      <c r="Y543" s="29" t="s">
        <v>129</v>
      </c>
      <c r="AB543" s="14" t="s">
        <v>8</v>
      </c>
      <c r="AC543" s="29" t="s">
        <v>17</v>
      </c>
      <c r="AD543" s="29" t="s">
        <v>129</v>
      </c>
    </row>
    <row r="544" spans="2:30" x14ac:dyDescent="0.25">
      <c r="B544" s="86" t="s">
        <v>130</v>
      </c>
      <c r="C544" s="139"/>
      <c r="D544" s="36"/>
      <c r="E544" s="19">
        <f>D544*D$477</f>
        <v>0</v>
      </c>
      <c r="F544" s="1"/>
      <c r="G544" s="86" t="s">
        <v>130</v>
      </c>
      <c r="H544" s="139"/>
      <c r="I544" s="36"/>
      <c r="J544" s="19">
        <f>I544*I$477</f>
        <v>0</v>
      </c>
      <c r="L544" s="86" t="s">
        <v>130</v>
      </c>
      <c r="M544" s="139"/>
      <c r="N544" s="36"/>
      <c r="O544" s="19">
        <f>N544*N$477</f>
        <v>0</v>
      </c>
      <c r="Q544" s="86" t="s">
        <v>130</v>
      </c>
      <c r="R544" s="139"/>
      <c r="S544" s="36"/>
      <c r="T544" s="19">
        <f>S544*S$477</f>
        <v>0</v>
      </c>
      <c r="V544" s="86" t="s">
        <v>130</v>
      </c>
      <c r="W544" s="139"/>
      <c r="X544" s="36"/>
      <c r="Y544" s="19">
        <f>X544*X$477</f>
        <v>0</v>
      </c>
      <c r="AA544" s="86" t="s">
        <v>130</v>
      </c>
      <c r="AB544" s="139"/>
      <c r="AC544" s="36"/>
      <c r="AD544" s="19">
        <f>AC544*AC$477</f>
        <v>0</v>
      </c>
    </row>
    <row r="545" spans="2:30" x14ac:dyDescent="0.25">
      <c r="B545" s="86" t="s">
        <v>130</v>
      </c>
      <c r="C545" s="139"/>
      <c r="D545" s="36"/>
      <c r="E545" s="19">
        <f t="shared" ref="E545:E551" si="51">D545*D$477</f>
        <v>0</v>
      </c>
      <c r="F545" s="1"/>
      <c r="G545" s="86" t="s">
        <v>130</v>
      </c>
      <c r="H545" s="139"/>
      <c r="I545" s="36"/>
      <c r="J545" s="19">
        <f t="shared" ref="J545:J551" si="52">I545*I$477</f>
        <v>0</v>
      </c>
      <c r="L545" s="86" t="s">
        <v>130</v>
      </c>
      <c r="M545" s="139"/>
      <c r="N545" s="36"/>
      <c r="O545" s="19">
        <f t="shared" ref="O545:O551" si="53">N545*N$477</f>
        <v>0</v>
      </c>
      <c r="Q545" s="86" t="s">
        <v>130</v>
      </c>
      <c r="R545" s="139"/>
      <c r="S545" s="36"/>
      <c r="T545" s="19">
        <f t="shared" ref="T545:T551" si="54">S545*S$477</f>
        <v>0</v>
      </c>
      <c r="V545" s="86" t="s">
        <v>130</v>
      </c>
      <c r="W545" s="139"/>
      <c r="X545" s="36"/>
      <c r="Y545" s="19">
        <f t="shared" ref="Y545:Y551" si="55">X545*X$477</f>
        <v>0</v>
      </c>
      <c r="AA545" s="86" t="s">
        <v>130</v>
      </c>
      <c r="AB545" s="139"/>
      <c r="AC545" s="36"/>
      <c r="AD545" s="19">
        <f t="shared" ref="AD545:AD551" si="56">AC545*AC$477</f>
        <v>0</v>
      </c>
    </row>
    <row r="546" spans="2:30" x14ac:dyDescent="0.25">
      <c r="B546" s="86" t="s">
        <v>130</v>
      </c>
      <c r="C546" s="139"/>
      <c r="D546" s="36"/>
      <c r="E546" s="19">
        <f t="shared" si="51"/>
        <v>0</v>
      </c>
      <c r="F546" s="1"/>
      <c r="G546" s="86" t="s">
        <v>130</v>
      </c>
      <c r="H546" s="139"/>
      <c r="I546" s="36"/>
      <c r="J546" s="19">
        <f t="shared" si="52"/>
        <v>0</v>
      </c>
      <c r="L546" s="86" t="s">
        <v>130</v>
      </c>
      <c r="M546" s="139"/>
      <c r="N546" s="36"/>
      <c r="O546" s="19">
        <f t="shared" si="53"/>
        <v>0</v>
      </c>
      <c r="Q546" s="86" t="s">
        <v>130</v>
      </c>
      <c r="R546" s="139"/>
      <c r="S546" s="36"/>
      <c r="T546" s="19">
        <f t="shared" si="54"/>
        <v>0</v>
      </c>
      <c r="V546" s="86" t="s">
        <v>130</v>
      </c>
      <c r="W546" s="139"/>
      <c r="X546" s="36"/>
      <c r="Y546" s="19">
        <f t="shared" si="55"/>
        <v>0</v>
      </c>
      <c r="AA546" s="86" t="s">
        <v>130</v>
      </c>
      <c r="AB546" s="139"/>
      <c r="AC546" s="36"/>
      <c r="AD546" s="19">
        <f t="shared" si="56"/>
        <v>0</v>
      </c>
    </row>
    <row r="547" spans="2:30" x14ac:dyDescent="0.25">
      <c r="B547" s="86" t="s">
        <v>130</v>
      </c>
      <c r="C547" s="139"/>
      <c r="D547" s="36"/>
      <c r="E547" s="19">
        <f t="shared" si="51"/>
        <v>0</v>
      </c>
      <c r="F547" s="1"/>
      <c r="G547" s="86" t="s">
        <v>130</v>
      </c>
      <c r="H547" s="139"/>
      <c r="I547" s="36"/>
      <c r="J547" s="19">
        <f t="shared" si="52"/>
        <v>0</v>
      </c>
      <c r="L547" s="86" t="s">
        <v>130</v>
      </c>
      <c r="M547" s="139"/>
      <c r="N547" s="36"/>
      <c r="O547" s="19">
        <f t="shared" si="53"/>
        <v>0</v>
      </c>
      <c r="Q547" s="86" t="s">
        <v>130</v>
      </c>
      <c r="R547" s="139"/>
      <c r="S547" s="36"/>
      <c r="T547" s="19">
        <f t="shared" si="54"/>
        <v>0</v>
      </c>
      <c r="V547" s="86" t="s">
        <v>130</v>
      </c>
      <c r="W547" s="139"/>
      <c r="X547" s="36"/>
      <c r="Y547" s="19">
        <f t="shared" si="55"/>
        <v>0</v>
      </c>
      <c r="AA547" s="86" t="s">
        <v>130</v>
      </c>
      <c r="AB547" s="139"/>
      <c r="AC547" s="36"/>
      <c r="AD547" s="19">
        <f t="shared" si="56"/>
        <v>0</v>
      </c>
    </row>
    <row r="548" spans="2:30" x14ac:dyDescent="0.25">
      <c r="B548" s="86" t="s">
        <v>130</v>
      </c>
      <c r="C548" s="139"/>
      <c r="D548" s="36"/>
      <c r="E548" s="19">
        <f t="shared" si="51"/>
        <v>0</v>
      </c>
      <c r="F548" s="1"/>
      <c r="G548" s="86" t="s">
        <v>130</v>
      </c>
      <c r="H548" s="139"/>
      <c r="I548" s="36"/>
      <c r="J548" s="19">
        <f t="shared" si="52"/>
        <v>0</v>
      </c>
      <c r="L548" s="86" t="s">
        <v>130</v>
      </c>
      <c r="M548" s="139"/>
      <c r="N548" s="36"/>
      <c r="O548" s="19">
        <f t="shared" si="53"/>
        <v>0</v>
      </c>
      <c r="Q548" s="86" t="s">
        <v>130</v>
      </c>
      <c r="R548" s="139"/>
      <c r="S548" s="36"/>
      <c r="T548" s="19">
        <f t="shared" si="54"/>
        <v>0</v>
      </c>
      <c r="V548" s="86" t="s">
        <v>130</v>
      </c>
      <c r="W548" s="139"/>
      <c r="X548" s="36"/>
      <c r="Y548" s="19">
        <f t="shared" si="55"/>
        <v>0</v>
      </c>
      <c r="AA548" s="86" t="s">
        <v>130</v>
      </c>
      <c r="AB548" s="139"/>
      <c r="AC548" s="36"/>
      <c r="AD548" s="19">
        <f t="shared" si="56"/>
        <v>0</v>
      </c>
    </row>
    <row r="549" spans="2:30" x14ac:dyDescent="0.25">
      <c r="B549" s="86" t="s">
        <v>130</v>
      </c>
      <c r="C549" s="139"/>
      <c r="D549" s="36"/>
      <c r="E549" s="19">
        <f t="shared" si="51"/>
        <v>0</v>
      </c>
      <c r="F549" s="1"/>
      <c r="G549" s="86" t="s">
        <v>130</v>
      </c>
      <c r="H549" s="139"/>
      <c r="I549" s="36"/>
      <c r="J549" s="19">
        <f t="shared" si="52"/>
        <v>0</v>
      </c>
      <c r="L549" s="86" t="s">
        <v>130</v>
      </c>
      <c r="M549" s="139"/>
      <c r="N549" s="36"/>
      <c r="O549" s="19">
        <f t="shared" si="53"/>
        <v>0</v>
      </c>
      <c r="Q549" s="86" t="s">
        <v>130</v>
      </c>
      <c r="R549" s="139"/>
      <c r="S549" s="36"/>
      <c r="T549" s="19">
        <f t="shared" si="54"/>
        <v>0</v>
      </c>
      <c r="V549" s="86" t="s">
        <v>130</v>
      </c>
      <c r="W549" s="139"/>
      <c r="X549" s="36"/>
      <c r="Y549" s="19">
        <f t="shared" si="55"/>
        <v>0</v>
      </c>
      <c r="AA549" s="86" t="s">
        <v>130</v>
      </c>
      <c r="AB549" s="139"/>
      <c r="AC549" s="36"/>
      <c r="AD549" s="19">
        <f t="shared" si="56"/>
        <v>0</v>
      </c>
    </row>
    <row r="550" spans="2:30" x14ac:dyDescent="0.25">
      <c r="B550" s="86" t="s">
        <v>130</v>
      </c>
      <c r="C550" s="139"/>
      <c r="D550" s="36"/>
      <c r="E550" s="19">
        <f t="shared" si="51"/>
        <v>0</v>
      </c>
      <c r="F550" s="1"/>
      <c r="G550" s="86" t="s">
        <v>130</v>
      </c>
      <c r="H550" s="139"/>
      <c r="I550" s="36"/>
      <c r="J550" s="19">
        <f t="shared" si="52"/>
        <v>0</v>
      </c>
      <c r="L550" s="86" t="s">
        <v>130</v>
      </c>
      <c r="M550" s="139"/>
      <c r="N550" s="36"/>
      <c r="O550" s="19">
        <f t="shared" si="53"/>
        <v>0</v>
      </c>
      <c r="Q550" s="86" t="s">
        <v>130</v>
      </c>
      <c r="R550" s="139"/>
      <c r="S550" s="36"/>
      <c r="T550" s="19">
        <f t="shared" si="54"/>
        <v>0</v>
      </c>
      <c r="V550" s="86" t="s">
        <v>130</v>
      </c>
      <c r="W550" s="139"/>
      <c r="X550" s="36"/>
      <c r="Y550" s="19">
        <f t="shared" si="55"/>
        <v>0</v>
      </c>
      <c r="AA550" s="86" t="s">
        <v>130</v>
      </c>
      <c r="AB550" s="139"/>
      <c r="AC550" s="36"/>
      <c r="AD550" s="19">
        <f t="shared" si="56"/>
        <v>0</v>
      </c>
    </row>
    <row r="551" spans="2:30" x14ac:dyDescent="0.25">
      <c r="B551" s="86" t="s">
        <v>130</v>
      </c>
      <c r="C551" s="139"/>
      <c r="D551" s="36"/>
      <c r="E551" s="19">
        <f t="shared" si="51"/>
        <v>0</v>
      </c>
      <c r="F551" s="1"/>
      <c r="G551" s="86" t="s">
        <v>130</v>
      </c>
      <c r="H551" s="139"/>
      <c r="I551" s="36"/>
      <c r="J551" s="19">
        <f t="shared" si="52"/>
        <v>0</v>
      </c>
      <c r="L551" s="86" t="s">
        <v>130</v>
      </c>
      <c r="M551" s="139"/>
      <c r="N551" s="36"/>
      <c r="O551" s="19">
        <f t="shared" si="53"/>
        <v>0</v>
      </c>
      <c r="Q551" s="86" t="s">
        <v>130</v>
      </c>
      <c r="R551" s="139"/>
      <c r="S551" s="36"/>
      <c r="T551" s="19">
        <f t="shared" si="54"/>
        <v>0</v>
      </c>
      <c r="V551" s="86" t="s">
        <v>130</v>
      </c>
      <c r="W551" s="139"/>
      <c r="X551" s="36"/>
      <c r="Y551" s="19">
        <f t="shared" si="55"/>
        <v>0</v>
      </c>
      <c r="AA551" s="86" t="s">
        <v>130</v>
      </c>
      <c r="AB551" s="139"/>
      <c r="AC551" s="36"/>
      <c r="AD551" s="19">
        <f t="shared" si="56"/>
        <v>0</v>
      </c>
    </row>
    <row r="552" spans="2:30" x14ac:dyDescent="0.25">
      <c r="C552" s="30" t="s">
        <v>19</v>
      </c>
      <c r="D552" s="31">
        <f>SUM(D544:D551)</f>
        <v>0</v>
      </c>
      <c r="E552" s="1"/>
      <c r="F552" s="1"/>
      <c r="H552" s="30" t="s">
        <v>19</v>
      </c>
      <c r="I552" s="31">
        <f>SUM(I544:I551)</f>
        <v>0</v>
      </c>
      <c r="L552" s="1"/>
      <c r="M552" s="30" t="s">
        <v>19</v>
      </c>
      <c r="N552" s="31">
        <f>SUM(N544:N551)</f>
        <v>0</v>
      </c>
      <c r="R552" s="30" t="s">
        <v>19</v>
      </c>
      <c r="S552" s="31">
        <f>SUM(S544:S551)</f>
        <v>0</v>
      </c>
      <c r="W552" s="30" t="s">
        <v>19</v>
      </c>
      <c r="X552" s="31">
        <f>SUM(X544:X551)</f>
        <v>0</v>
      </c>
      <c r="AB552" s="30" t="s">
        <v>19</v>
      </c>
      <c r="AC552" s="31">
        <f>SUM(AC544:AC551)</f>
        <v>0</v>
      </c>
    </row>
    <row r="553" spans="2:30" x14ac:dyDescent="0.25">
      <c r="C553" s="32" t="s">
        <v>18</v>
      </c>
      <c r="D553" s="51" t="e">
        <f>COUNTIF(#REF!,C506)</f>
        <v>#REF!</v>
      </c>
      <c r="E553" s="1"/>
      <c r="F553" s="1"/>
      <c r="H553" s="32" t="s">
        <v>18</v>
      </c>
      <c r="I553" s="51" t="e">
        <f>COUNTIF(#REF!,H506)</f>
        <v>#REF!</v>
      </c>
      <c r="L553" s="1"/>
      <c r="M553" s="32" t="s">
        <v>18</v>
      </c>
      <c r="N553" s="51" t="e">
        <f>COUNTIF(#REF!,M506)</f>
        <v>#REF!</v>
      </c>
      <c r="R553" s="32" t="s">
        <v>18</v>
      </c>
      <c r="S553" s="51" t="e">
        <f>COUNTIF(#REF!,R506)</f>
        <v>#REF!</v>
      </c>
      <c r="W553" s="32" t="s">
        <v>18</v>
      </c>
      <c r="X553" s="51" t="e">
        <f>COUNTIF(#REF!,W506)</f>
        <v>#REF!</v>
      </c>
      <c r="AB553" s="32" t="s">
        <v>18</v>
      </c>
      <c r="AC553" s="51" t="e">
        <f>COUNTIF(#REF!,AB506)</f>
        <v>#REF!</v>
      </c>
    </row>
    <row r="554" spans="2:30" x14ac:dyDescent="0.25">
      <c r="C554" s="33" t="s">
        <v>22</v>
      </c>
      <c r="D554" s="54" t="s">
        <v>23</v>
      </c>
      <c r="E554" s="85" t="s">
        <v>131</v>
      </c>
      <c r="F554" s="1"/>
      <c r="H554" s="33" t="s">
        <v>22</v>
      </c>
      <c r="I554" s="54" t="s">
        <v>36</v>
      </c>
      <c r="J554" s="85" t="s">
        <v>131</v>
      </c>
      <c r="L554" s="1"/>
      <c r="M554" s="33" t="s">
        <v>22</v>
      </c>
      <c r="N554" s="54" t="s">
        <v>36</v>
      </c>
      <c r="O554" s="85" t="s">
        <v>131</v>
      </c>
      <c r="R554" s="33" t="s">
        <v>22</v>
      </c>
      <c r="S554" s="54" t="s">
        <v>36</v>
      </c>
      <c r="T554" s="85" t="s">
        <v>131</v>
      </c>
      <c r="W554" s="33" t="s">
        <v>22</v>
      </c>
      <c r="X554" s="54" t="s">
        <v>36</v>
      </c>
      <c r="Y554" s="85" t="s">
        <v>131</v>
      </c>
      <c r="AB554" s="33" t="s">
        <v>22</v>
      </c>
      <c r="AC554" s="54" t="s">
        <v>36</v>
      </c>
      <c r="AD554" s="85" t="s">
        <v>131</v>
      </c>
    </row>
  </sheetData>
  <sheetProtection algorithmName="SHA-512" hashValue="1a5apqg+1t+EBIJqfxyMlDqI4p1UtXyGM1hQOcOL5uD0/5ucu1YeMa5Euxx1t3nWzrci04H7IRnulJ/KV742CA==" saltValue="DVCKk3W3mNtd0dweZCMx3A==" spinCount="100000" sheet="1" objects="1" scenarios="1"/>
  <mergeCells count="64">
    <mergeCell ref="A1:N2"/>
    <mergeCell ref="A172:B173"/>
    <mergeCell ref="C175:E176"/>
    <mergeCell ref="A227:B228"/>
    <mergeCell ref="M120:O121"/>
    <mergeCell ref="H65:J66"/>
    <mergeCell ref="M65:O66"/>
    <mergeCell ref="C10:E11"/>
    <mergeCell ref="H10:J11"/>
    <mergeCell ref="A7:B8"/>
    <mergeCell ref="A62:B63"/>
    <mergeCell ref="C65:E66"/>
    <mergeCell ref="A117:B118"/>
    <mergeCell ref="C120:E121"/>
    <mergeCell ref="H120:J121"/>
    <mergeCell ref="M10:O11"/>
    <mergeCell ref="A283:B284"/>
    <mergeCell ref="C286:E287"/>
    <mergeCell ref="A338:B339"/>
    <mergeCell ref="C341:E342"/>
    <mergeCell ref="C451:E452"/>
    <mergeCell ref="A503:B504"/>
    <mergeCell ref="A393:B394"/>
    <mergeCell ref="A448:B449"/>
    <mergeCell ref="C506:E507"/>
    <mergeCell ref="H451:J452"/>
    <mergeCell ref="C396:E397"/>
    <mergeCell ref="H396:J397"/>
    <mergeCell ref="H506:J507"/>
    <mergeCell ref="M506:O507"/>
    <mergeCell ref="M451:O452"/>
    <mergeCell ref="M396:O397"/>
    <mergeCell ref="H230:J231"/>
    <mergeCell ref="H286:J287"/>
    <mergeCell ref="C230:E231"/>
    <mergeCell ref="R65:T66"/>
    <mergeCell ref="H341:J342"/>
    <mergeCell ref="H175:J176"/>
    <mergeCell ref="M175:O176"/>
    <mergeCell ref="R175:T176"/>
    <mergeCell ref="M341:O342"/>
    <mergeCell ref="M230:O231"/>
    <mergeCell ref="M286:O287"/>
    <mergeCell ref="W10:Y11"/>
    <mergeCell ref="W65:Y66"/>
    <mergeCell ref="AB65:AD66"/>
    <mergeCell ref="R10:T11"/>
    <mergeCell ref="AB286:AD287"/>
    <mergeCell ref="W175:Y176"/>
    <mergeCell ref="R120:T121"/>
    <mergeCell ref="W120:Y121"/>
    <mergeCell ref="R230:T231"/>
    <mergeCell ref="R286:T287"/>
    <mergeCell ref="AB341:AD342"/>
    <mergeCell ref="W341:Y342"/>
    <mergeCell ref="R341:T342"/>
    <mergeCell ref="W286:Y287"/>
    <mergeCell ref="R506:T507"/>
    <mergeCell ref="W506:Y507"/>
    <mergeCell ref="AB506:AD507"/>
    <mergeCell ref="R396:T397"/>
    <mergeCell ref="W396:Y397"/>
    <mergeCell ref="R451:T452"/>
    <mergeCell ref="W451:Y452"/>
  </mergeCells>
  <conditionalFormatting sqref="D221">
    <cfRule type="cellIs" dxfId="336" priority="980" operator="notEqual">
      <formula>D209</formula>
    </cfRule>
  </conditionalFormatting>
  <conditionalFormatting sqref="D223">
    <cfRule type="containsText" dxfId="335" priority="977" operator="containsText" text="Não">
      <formula>NOT(ISERROR(SEARCH("Não",D223)))</formula>
    </cfRule>
    <cfRule type="containsText" dxfId="334" priority="978" operator="containsText" text="Sim">
      <formula>NOT(ISERROR(SEARCH("Sim",D223)))</formula>
    </cfRule>
  </conditionalFormatting>
  <conditionalFormatting sqref="I221">
    <cfRule type="cellIs" dxfId="333" priority="860" operator="notEqual">
      <formula>I209</formula>
    </cfRule>
  </conditionalFormatting>
  <conditionalFormatting sqref="N221">
    <cfRule type="cellIs" dxfId="332" priority="855" operator="notEqual">
      <formula>N209</formula>
    </cfRule>
  </conditionalFormatting>
  <conditionalFormatting sqref="D276">
    <cfRule type="cellIs" dxfId="331" priority="850" operator="notEqual">
      <formula>D264</formula>
    </cfRule>
  </conditionalFormatting>
  <conditionalFormatting sqref="D278">
    <cfRule type="containsText" dxfId="330" priority="847" operator="containsText" text="Não">
      <formula>NOT(ISERROR(SEARCH("Não",D278)))</formula>
    </cfRule>
    <cfRule type="containsText" dxfId="329" priority="848" operator="containsText" text="Sim">
      <formula>NOT(ISERROR(SEARCH("Sim",D278)))</formula>
    </cfRule>
  </conditionalFormatting>
  <conditionalFormatting sqref="D166">
    <cfRule type="cellIs" dxfId="328" priority="835" operator="notEqual">
      <formula>D154</formula>
    </cfRule>
  </conditionalFormatting>
  <conditionalFormatting sqref="D168">
    <cfRule type="containsText" dxfId="327" priority="832" operator="containsText" text="Não">
      <formula>NOT(ISERROR(SEARCH("Não",D168)))</formula>
    </cfRule>
    <cfRule type="containsText" dxfId="326" priority="833" operator="containsText" text="Sim">
      <formula>NOT(ISERROR(SEARCH("Sim",D168)))</formula>
    </cfRule>
  </conditionalFormatting>
  <conditionalFormatting sqref="D111 X111 AC111 S111 X56 S56">
    <cfRule type="cellIs" dxfId="325" priority="825" operator="notEqual">
      <formula>D44</formula>
    </cfRule>
  </conditionalFormatting>
  <conditionalFormatting sqref="D113">
    <cfRule type="containsText" dxfId="324" priority="822" operator="containsText" text="Não">
      <formula>NOT(ISERROR(SEARCH("Não",D113)))</formula>
    </cfRule>
    <cfRule type="containsText" dxfId="323" priority="823" operator="containsText" text="Sim">
      <formula>NOT(ISERROR(SEARCH("Sim",D113)))</formula>
    </cfRule>
  </conditionalFormatting>
  <conditionalFormatting sqref="I56">
    <cfRule type="cellIs" dxfId="322" priority="800" operator="notEqual">
      <formula>I44</formula>
    </cfRule>
  </conditionalFormatting>
  <conditionalFormatting sqref="I58">
    <cfRule type="containsText" dxfId="321" priority="797" operator="containsText" text="Não">
      <formula>NOT(ISERROR(SEARCH("Não",I58)))</formula>
    </cfRule>
    <cfRule type="containsText" dxfId="320" priority="798" operator="containsText" text="Sim">
      <formula>NOT(ISERROR(SEARCH("Sim",I58)))</formula>
    </cfRule>
  </conditionalFormatting>
  <conditionalFormatting sqref="I166">
    <cfRule type="cellIs" dxfId="319" priority="830" operator="notEqual">
      <formula>I154</formula>
    </cfRule>
  </conditionalFormatting>
  <conditionalFormatting sqref="I168">
    <cfRule type="containsText" dxfId="318" priority="827" operator="containsText" text="Não">
      <formula>NOT(ISERROR(SEARCH("Não",I168)))</formula>
    </cfRule>
    <cfRule type="containsText" dxfId="317" priority="828" operator="containsText" text="Sim">
      <formula>NOT(ISERROR(SEARCH("Sim",I168)))</formula>
    </cfRule>
  </conditionalFormatting>
  <conditionalFormatting sqref="D58">
    <cfRule type="containsText" dxfId="316" priority="802" operator="containsText" text="Não">
      <formula>NOT(ISERROR(SEARCH("Não",D58)))</formula>
    </cfRule>
    <cfRule type="containsText" dxfId="315" priority="803" operator="containsText" text="Sim">
      <formula>NOT(ISERROR(SEARCH("Sim",D58)))</formula>
    </cfRule>
  </conditionalFormatting>
  <conditionalFormatting sqref="I332">
    <cfRule type="cellIs" dxfId="314" priority="780" operator="notEqual">
      <formula>I320</formula>
    </cfRule>
  </conditionalFormatting>
  <conditionalFormatting sqref="I334">
    <cfRule type="containsText" dxfId="313" priority="777" operator="containsText" text="Não">
      <formula>NOT(ISERROR(SEARCH("Não",I334)))</formula>
    </cfRule>
    <cfRule type="containsText" dxfId="312" priority="778" operator="containsText" text="Sim">
      <formula>NOT(ISERROR(SEARCH("Sim",I334)))</formula>
    </cfRule>
  </conditionalFormatting>
  <conditionalFormatting sqref="D387">
    <cfRule type="cellIs" dxfId="311" priority="770" operator="notEqual">
      <formula>D375</formula>
    </cfRule>
  </conditionalFormatting>
  <conditionalFormatting sqref="D56">
    <cfRule type="cellIs" dxfId="310" priority="805" operator="notEqual">
      <formula>D44</formula>
    </cfRule>
  </conditionalFormatting>
  <conditionalFormatting sqref="I111">
    <cfRule type="cellIs" dxfId="309" priority="795" operator="notEqual">
      <formula>I99</formula>
    </cfRule>
  </conditionalFormatting>
  <conditionalFormatting sqref="I113">
    <cfRule type="containsText" dxfId="308" priority="792" operator="containsText" text="Não">
      <formula>NOT(ISERROR(SEARCH("Não",I113)))</formula>
    </cfRule>
    <cfRule type="containsText" dxfId="307" priority="793" operator="containsText" text="Sim">
      <formula>NOT(ISERROR(SEARCH("Sim",I113)))</formula>
    </cfRule>
  </conditionalFormatting>
  <conditionalFormatting sqref="N334">
    <cfRule type="containsText" dxfId="306" priority="772" operator="containsText" text="Não">
      <formula>NOT(ISERROR(SEARCH("Não",N334)))</formula>
    </cfRule>
    <cfRule type="containsText" dxfId="305" priority="773" operator="containsText" text="Sim">
      <formula>NOT(ISERROR(SEARCH("Sim",N334)))</formula>
    </cfRule>
  </conditionalFormatting>
  <conditionalFormatting sqref="D332">
    <cfRule type="cellIs" dxfId="304" priority="785" operator="notEqual">
      <formula>D320</formula>
    </cfRule>
  </conditionalFormatting>
  <conditionalFormatting sqref="D334">
    <cfRule type="containsText" dxfId="303" priority="782" operator="containsText" text="Não">
      <formula>NOT(ISERROR(SEARCH("Não",D334)))</formula>
    </cfRule>
    <cfRule type="containsText" dxfId="302" priority="783" operator="containsText" text="Sim">
      <formula>NOT(ISERROR(SEARCH("Sim",D334)))</formula>
    </cfRule>
  </conditionalFormatting>
  <conditionalFormatting sqref="N332">
    <cfRule type="cellIs" dxfId="301" priority="775" operator="notEqual">
      <formula>N320</formula>
    </cfRule>
  </conditionalFormatting>
  <conditionalFormatting sqref="I387">
    <cfRule type="cellIs" dxfId="300" priority="765" operator="notEqual">
      <formula>I375</formula>
    </cfRule>
  </conditionalFormatting>
  <conditionalFormatting sqref="N166">
    <cfRule type="cellIs" dxfId="299" priority="715" operator="notEqual">
      <formula>N154</formula>
    </cfRule>
  </conditionalFormatting>
  <conditionalFormatting sqref="N168">
    <cfRule type="containsText" dxfId="298" priority="712" operator="containsText" text="Não">
      <formula>NOT(ISERROR(SEARCH("Não",N168)))</formula>
    </cfRule>
    <cfRule type="containsText" dxfId="297" priority="713" operator="containsText" text="Sim">
      <formula>NOT(ISERROR(SEARCH("Sim",N168)))</formula>
    </cfRule>
  </conditionalFormatting>
  <conditionalFormatting sqref="N276">
    <cfRule type="cellIs" dxfId="296" priority="705" operator="notEqual">
      <formula>N264</formula>
    </cfRule>
  </conditionalFormatting>
  <conditionalFormatting sqref="N278">
    <cfRule type="containsText" dxfId="295" priority="702" operator="containsText" text="Não">
      <formula>NOT(ISERROR(SEARCH("Não",N278)))</formula>
    </cfRule>
    <cfRule type="containsText" dxfId="294" priority="703" operator="containsText" text="Sim">
      <formula>NOT(ISERROR(SEARCH("Sim",N278)))</formula>
    </cfRule>
  </conditionalFormatting>
  <conditionalFormatting sqref="S334">
    <cfRule type="containsText" dxfId="293" priority="697" operator="containsText" text="Não">
      <formula>NOT(ISERROR(SEARCH("Não",S334)))</formula>
    </cfRule>
    <cfRule type="containsText" dxfId="292" priority="698" operator="containsText" text="Sim">
      <formula>NOT(ISERROR(SEARCH("Sim",S334)))</formula>
    </cfRule>
  </conditionalFormatting>
  <conditionalFormatting sqref="S332">
    <cfRule type="cellIs" dxfId="291" priority="700" operator="notEqual">
      <formula>S320</formula>
    </cfRule>
  </conditionalFormatting>
  <conditionalFormatting sqref="N387">
    <cfRule type="cellIs" dxfId="290" priority="685" operator="notEqual">
      <formula>N375</formula>
    </cfRule>
  </conditionalFormatting>
  <conditionalFormatting sqref="D444">
    <cfRule type="containsText" dxfId="289" priority="667" operator="containsText" text="Não">
      <formula>NOT(ISERROR(SEARCH("Não",D444)))</formula>
    </cfRule>
    <cfRule type="containsText" dxfId="288" priority="668" operator="containsText" text="Sim">
      <formula>NOT(ISERROR(SEARCH("Sim",D444)))</formula>
    </cfRule>
  </conditionalFormatting>
  <conditionalFormatting sqref="D442">
    <cfRule type="cellIs" dxfId="287" priority="670" operator="notEqual">
      <formula>D430</formula>
    </cfRule>
  </conditionalFormatting>
  <conditionalFormatting sqref="I444">
    <cfRule type="containsText" dxfId="286" priority="662" operator="containsText" text="Não">
      <formula>NOT(ISERROR(SEARCH("Não",I444)))</formula>
    </cfRule>
    <cfRule type="containsText" dxfId="285" priority="663" operator="containsText" text="Sim">
      <formula>NOT(ISERROR(SEARCH("Sim",I444)))</formula>
    </cfRule>
  </conditionalFormatting>
  <conditionalFormatting sqref="I442">
    <cfRule type="cellIs" dxfId="284" priority="665" operator="notEqual">
      <formula>I430</formula>
    </cfRule>
  </conditionalFormatting>
  <conditionalFormatting sqref="N444">
    <cfRule type="containsText" dxfId="283" priority="657" operator="containsText" text="Não">
      <formula>NOT(ISERROR(SEARCH("Não",N444)))</formula>
    </cfRule>
    <cfRule type="containsText" dxfId="282" priority="658" operator="containsText" text="Sim">
      <formula>NOT(ISERROR(SEARCH("Sim",N444)))</formula>
    </cfRule>
  </conditionalFormatting>
  <conditionalFormatting sqref="N442">
    <cfRule type="cellIs" dxfId="281" priority="660" operator="notEqual">
      <formula>N430</formula>
    </cfRule>
  </conditionalFormatting>
  <conditionalFormatting sqref="D497">
    <cfRule type="cellIs" dxfId="280" priority="655" operator="notEqual">
      <formula>D485</formula>
    </cfRule>
  </conditionalFormatting>
  <conditionalFormatting sqref="D499">
    <cfRule type="containsText" dxfId="279" priority="652" operator="containsText" text="Não">
      <formula>NOT(ISERROR(SEARCH("Não",D499)))</formula>
    </cfRule>
    <cfRule type="containsText" dxfId="278" priority="653" operator="containsText" text="Sim">
      <formula>NOT(ISERROR(SEARCH("Sim",D499)))</formula>
    </cfRule>
  </conditionalFormatting>
  <conditionalFormatting sqref="N56">
    <cfRule type="cellIs" dxfId="277" priority="605" operator="notEqual">
      <formula>N44</formula>
    </cfRule>
  </conditionalFormatting>
  <conditionalFormatting sqref="N58">
    <cfRule type="containsText" dxfId="276" priority="602" operator="containsText" text="Não">
      <formula>NOT(ISERROR(SEARCH("Não",N58)))</formula>
    </cfRule>
    <cfRule type="containsText" dxfId="275" priority="603" operator="containsText" text="Sim">
      <formula>NOT(ISERROR(SEARCH("Sim",N58)))</formula>
    </cfRule>
  </conditionalFormatting>
  <conditionalFormatting sqref="D57">
    <cfRule type="cellIs" dxfId="274" priority="543" operator="equal">
      <formula>D38</formula>
    </cfRule>
  </conditionalFormatting>
  <conditionalFormatting sqref="S387">
    <cfRule type="cellIs" dxfId="273" priority="481" operator="notEqual">
      <formula>S375</formula>
    </cfRule>
  </conditionalFormatting>
  <conditionalFormatting sqref="N276">
    <cfRule type="cellIs" dxfId="272" priority="476" operator="notEqual">
      <formula>N264</formula>
    </cfRule>
  </conditionalFormatting>
  <conditionalFormatting sqref="N278">
    <cfRule type="containsText" dxfId="271" priority="474" operator="containsText" text="Não">
      <formula>NOT(ISERROR(SEARCH("Não",N278)))</formula>
    </cfRule>
    <cfRule type="containsText" dxfId="270" priority="475" operator="containsText" text="Sim">
      <formula>NOT(ISERROR(SEARCH("Sim",N278)))</formula>
    </cfRule>
  </conditionalFormatting>
  <conditionalFormatting sqref="S276">
    <cfRule type="cellIs" dxfId="269" priority="472" operator="notEqual">
      <formula>S264</formula>
    </cfRule>
  </conditionalFormatting>
  <conditionalFormatting sqref="S278">
    <cfRule type="containsText" dxfId="268" priority="470" operator="containsText" text="Não">
      <formula>NOT(ISERROR(SEARCH("Não",S278)))</formula>
    </cfRule>
    <cfRule type="containsText" dxfId="267" priority="471" operator="containsText" text="Sim">
      <formula>NOT(ISERROR(SEARCH("Sim",S278)))</formula>
    </cfRule>
  </conditionalFormatting>
  <conditionalFormatting sqref="I276">
    <cfRule type="cellIs" dxfId="266" priority="466" operator="notEqual">
      <formula>I264</formula>
    </cfRule>
  </conditionalFormatting>
  <conditionalFormatting sqref="I278">
    <cfRule type="containsText" dxfId="265" priority="464" operator="containsText" text="Não">
      <formula>NOT(ISERROR(SEARCH("Não",I278)))</formula>
    </cfRule>
    <cfRule type="containsText" dxfId="264" priority="465" operator="containsText" text="Sim">
      <formula>NOT(ISERROR(SEARCH("Sim",I278)))</formula>
    </cfRule>
  </conditionalFormatting>
  <conditionalFormatting sqref="I57">
    <cfRule type="cellIs" dxfId="263" priority="462" operator="equal">
      <formula>I38</formula>
    </cfRule>
  </conditionalFormatting>
  <conditionalFormatting sqref="N57">
    <cfRule type="cellIs" dxfId="262" priority="461" operator="equal">
      <formula>N38</formula>
    </cfRule>
  </conditionalFormatting>
  <conditionalFormatting sqref="D112">
    <cfRule type="cellIs" dxfId="261" priority="458" operator="equal">
      <formula>D93</formula>
    </cfRule>
  </conditionalFormatting>
  <conditionalFormatting sqref="I112">
    <cfRule type="cellIs" dxfId="260" priority="455" operator="equal">
      <formula>I93</formula>
    </cfRule>
  </conditionalFormatting>
  <conditionalFormatting sqref="D167">
    <cfRule type="cellIs" dxfId="259" priority="452" operator="equal">
      <formula>D148</formula>
    </cfRule>
  </conditionalFormatting>
  <conditionalFormatting sqref="I167">
    <cfRule type="cellIs" dxfId="258" priority="451" operator="equal">
      <formula>I148</formula>
    </cfRule>
  </conditionalFormatting>
  <conditionalFormatting sqref="N167">
    <cfRule type="cellIs" dxfId="257" priority="450" operator="equal">
      <formula>N148</formula>
    </cfRule>
  </conditionalFormatting>
  <conditionalFormatting sqref="D222">
    <cfRule type="cellIs" dxfId="256" priority="446" operator="equal">
      <formula>D203</formula>
    </cfRule>
  </conditionalFormatting>
  <conditionalFormatting sqref="S277">
    <cfRule type="cellIs" dxfId="255" priority="441" operator="equal">
      <formula>S258</formula>
    </cfRule>
  </conditionalFormatting>
  <conditionalFormatting sqref="N277">
    <cfRule type="cellIs" dxfId="254" priority="440" operator="equal">
      <formula>N258</formula>
    </cfRule>
  </conditionalFormatting>
  <conditionalFormatting sqref="I277">
    <cfRule type="cellIs" dxfId="253" priority="439" operator="equal">
      <formula>I258</formula>
    </cfRule>
  </conditionalFormatting>
  <conditionalFormatting sqref="D277">
    <cfRule type="cellIs" dxfId="252" priority="437" operator="equal">
      <formula>D258</formula>
    </cfRule>
  </conditionalFormatting>
  <conditionalFormatting sqref="D333">
    <cfRule type="cellIs" dxfId="251" priority="424" operator="equal">
      <formula>D314</formula>
    </cfRule>
  </conditionalFormatting>
  <conditionalFormatting sqref="I333">
    <cfRule type="cellIs" dxfId="250" priority="423" operator="equal">
      <formula>I314</formula>
    </cfRule>
  </conditionalFormatting>
  <conditionalFormatting sqref="N333">
    <cfRule type="cellIs" dxfId="249" priority="422" operator="equal">
      <formula>N314</formula>
    </cfRule>
  </conditionalFormatting>
  <conditionalFormatting sqref="S333">
    <cfRule type="cellIs" dxfId="248" priority="421" operator="equal">
      <formula>S314</formula>
    </cfRule>
  </conditionalFormatting>
  <conditionalFormatting sqref="D498">
    <cfRule type="cellIs" dxfId="247" priority="388" operator="equal">
      <formula>D479</formula>
    </cfRule>
  </conditionalFormatting>
  <conditionalFormatting sqref="D443">
    <cfRule type="cellIs" dxfId="246" priority="384" operator="equal">
      <formula>D424</formula>
    </cfRule>
  </conditionalFormatting>
  <conditionalFormatting sqref="I443">
    <cfRule type="cellIs" dxfId="245" priority="383" operator="equal">
      <formula>I424</formula>
    </cfRule>
  </conditionalFormatting>
  <conditionalFormatting sqref="N443">
    <cfRule type="cellIs" dxfId="244" priority="382" operator="equal">
      <formula>N424</formula>
    </cfRule>
  </conditionalFormatting>
  <conditionalFormatting sqref="X387">
    <cfRule type="cellIs" dxfId="243" priority="371" operator="notEqual">
      <formula>X375</formula>
    </cfRule>
  </conditionalFormatting>
  <conditionalFormatting sqref="N111">
    <cfRule type="cellIs" dxfId="242" priority="366" operator="notEqual">
      <formula>N99</formula>
    </cfRule>
  </conditionalFormatting>
  <conditionalFormatting sqref="X23">
    <cfRule type="cellIs" dxfId="241" priority="184" operator="greaterThan">
      <formula>100%</formula>
    </cfRule>
  </conditionalFormatting>
  <conditionalFormatting sqref="S166">
    <cfRule type="cellIs" dxfId="240" priority="332" operator="notEqual">
      <formula>S154</formula>
    </cfRule>
  </conditionalFormatting>
  <conditionalFormatting sqref="X166">
    <cfRule type="cellIs" dxfId="239" priority="328" operator="notEqual">
      <formula>X154</formula>
    </cfRule>
  </conditionalFormatting>
  <conditionalFormatting sqref="S221">
    <cfRule type="cellIs" dxfId="238" priority="322" operator="notEqual">
      <formula>S209</formula>
    </cfRule>
  </conditionalFormatting>
  <conditionalFormatting sqref="X221">
    <cfRule type="cellIs" dxfId="237" priority="317" operator="notEqual">
      <formula>X209</formula>
    </cfRule>
  </conditionalFormatting>
  <conditionalFormatting sqref="X332">
    <cfRule type="cellIs" dxfId="236" priority="312" operator="notEqual">
      <formula>X320</formula>
    </cfRule>
  </conditionalFormatting>
  <conditionalFormatting sqref="AC332">
    <cfRule type="cellIs" dxfId="235" priority="308" operator="notEqual">
      <formula>AC320</formula>
    </cfRule>
  </conditionalFormatting>
  <conditionalFormatting sqref="AC387">
    <cfRule type="cellIs" dxfId="234" priority="302" operator="notEqual">
      <formula>AC375</formula>
    </cfRule>
  </conditionalFormatting>
  <conditionalFormatting sqref="AC387">
    <cfRule type="cellIs" dxfId="233" priority="298" operator="notEqual">
      <formula>AC375</formula>
    </cfRule>
  </conditionalFormatting>
  <conditionalFormatting sqref="I497">
    <cfRule type="cellIs" dxfId="232" priority="283" operator="notEqual">
      <formula>I485</formula>
    </cfRule>
  </conditionalFormatting>
  <conditionalFormatting sqref="N497">
    <cfRule type="cellIs" dxfId="231" priority="279" operator="notEqual">
      <formula>N485</formula>
    </cfRule>
  </conditionalFormatting>
  <conditionalFormatting sqref="S497">
    <cfRule type="cellIs" dxfId="230" priority="273" operator="notEqual">
      <formula>S485</formula>
    </cfRule>
  </conditionalFormatting>
  <conditionalFormatting sqref="X497">
    <cfRule type="cellIs" dxfId="229" priority="269" operator="notEqual">
      <formula>X485</formula>
    </cfRule>
  </conditionalFormatting>
  <conditionalFormatting sqref="D299">
    <cfRule type="cellIs" dxfId="228" priority="213" operator="greaterThan">
      <formula>100%</formula>
    </cfRule>
  </conditionalFormatting>
  <conditionalFormatting sqref="S299">
    <cfRule type="cellIs" dxfId="227" priority="210" operator="greaterThan">
      <formula>100%</formula>
    </cfRule>
  </conditionalFormatting>
  <conditionalFormatting sqref="S243">
    <cfRule type="cellIs" dxfId="226" priority="205" operator="greaterThan">
      <formula>100%</formula>
    </cfRule>
  </conditionalFormatting>
  <conditionalFormatting sqref="D188">
    <cfRule type="cellIs" dxfId="225" priority="203" operator="greaterThan">
      <formula>100%</formula>
    </cfRule>
  </conditionalFormatting>
  <conditionalFormatting sqref="S188">
    <cfRule type="cellIs" dxfId="224" priority="200" operator="greaterThan">
      <formula>100%</formula>
    </cfRule>
  </conditionalFormatting>
  <conditionalFormatting sqref="I133">
    <cfRule type="cellIs" dxfId="223" priority="197" operator="greaterThan">
      <formula>100%</formula>
    </cfRule>
  </conditionalFormatting>
  <conditionalFormatting sqref="D464">
    <cfRule type="cellIs" dxfId="222" priority="228" operator="greaterThan">
      <formula>100%</formula>
    </cfRule>
  </conditionalFormatting>
  <conditionalFormatting sqref="D409">
    <cfRule type="cellIs" dxfId="221" priority="223" operator="greaterThan">
      <formula>100%</formula>
    </cfRule>
  </conditionalFormatting>
  <conditionalFormatting sqref="I409">
    <cfRule type="cellIs" dxfId="220" priority="222" operator="greaterThan">
      <formula>100%</formula>
    </cfRule>
  </conditionalFormatting>
  <conditionalFormatting sqref="N409">
    <cfRule type="cellIs" dxfId="219" priority="221" operator="greaterThan">
      <formula>100%</formula>
    </cfRule>
  </conditionalFormatting>
  <conditionalFormatting sqref="D354">
    <cfRule type="cellIs" dxfId="218" priority="218" operator="greaterThan">
      <formula>100%</formula>
    </cfRule>
  </conditionalFormatting>
  <conditionalFormatting sqref="I354">
    <cfRule type="cellIs" dxfId="217" priority="217" operator="greaterThan">
      <formula>100%</formula>
    </cfRule>
  </conditionalFormatting>
  <conditionalFormatting sqref="N354">
    <cfRule type="cellIs" dxfId="216" priority="216" operator="greaterThan">
      <formula>100%</formula>
    </cfRule>
  </conditionalFormatting>
  <conditionalFormatting sqref="S354">
    <cfRule type="cellIs" dxfId="215" priority="215" operator="greaterThan">
      <formula>100%</formula>
    </cfRule>
  </conditionalFormatting>
  <conditionalFormatting sqref="X354">
    <cfRule type="cellIs" dxfId="214" priority="214" operator="greaterThan">
      <formula>100%</formula>
    </cfRule>
  </conditionalFormatting>
  <conditionalFormatting sqref="I299">
    <cfRule type="cellIs" dxfId="213" priority="212" operator="greaterThan">
      <formula>100%</formula>
    </cfRule>
  </conditionalFormatting>
  <conditionalFormatting sqref="N299">
    <cfRule type="cellIs" dxfId="212" priority="211" operator="greaterThan">
      <formula>100%</formula>
    </cfRule>
  </conditionalFormatting>
  <conditionalFormatting sqref="X299">
    <cfRule type="cellIs" dxfId="211" priority="209" operator="greaterThan">
      <formula>100%</formula>
    </cfRule>
  </conditionalFormatting>
  <conditionalFormatting sqref="D243">
    <cfRule type="cellIs" dxfId="210" priority="208" operator="greaterThan">
      <formula>100%</formula>
    </cfRule>
  </conditionalFormatting>
  <conditionalFormatting sqref="I243">
    <cfRule type="cellIs" dxfId="209" priority="207" operator="greaterThan">
      <formula>100%</formula>
    </cfRule>
  </conditionalFormatting>
  <conditionalFormatting sqref="N243">
    <cfRule type="cellIs" dxfId="208" priority="206" operator="greaterThan">
      <formula>100%</formula>
    </cfRule>
  </conditionalFormatting>
  <conditionalFormatting sqref="I188">
    <cfRule type="cellIs" dxfId="207" priority="202" operator="greaterThan">
      <formula>100%</formula>
    </cfRule>
  </conditionalFormatting>
  <conditionalFormatting sqref="N188">
    <cfRule type="cellIs" dxfId="206" priority="201" operator="greaterThan">
      <formula>100%</formula>
    </cfRule>
  </conditionalFormatting>
  <conditionalFormatting sqref="X188">
    <cfRule type="cellIs" dxfId="205" priority="199" operator="greaterThan">
      <formula>100%</formula>
    </cfRule>
  </conditionalFormatting>
  <conditionalFormatting sqref="D133">
    <cfRule type="cellIs" dxfId="204" priority="198" operator="greaterThan">
      <formula>100%</formula>
    </cfRule>
  </conditionalFormatting>
  <conditionalFormatting sqref="N133">
    <cfRule type="cellIs" dxfId="203" priority="196" operator="greaterThan">
      <formula>100%</formula>
    </cfRule>
  </conditionalFormatting>
  <conditionalFormatting sqref="S133">
    <cfRule type="cellIs" dxfId="202" priority="195" operator="greaterThan">
      <formula>100%</formula>
    </cfRule>
  </conditionalFormatting>
  <conditionalFormatting sqref="X133">
    <cfRule type="cellIs" dxfId="201" priority="194" operator="greaterThan">
      <formula>100%</formula>
    </cfRule>
  </conditionalFormatting>
  <conditionalFormatting sqref="D78">
    <cfRule type="cellIs" dxfId="200" priority="193" operator="greaterThan">
      <formula>100%</formula>
    </cfRule>
  </conditionalFormatting>
  <conditionalFormatting sqref="I78">
    <cfRule type="cellIs" dxfId="199" priority="192" operator="greaterThan">
      <formula>100%</formula>
    </cfRule>
  </conditionalFormatting>
  <conditionalFormatting sqref="N78">
    <cfRule type="cellIs" dxfId="198" priority="191" operator="greaterThan">
      <formula>100%</formula>
    </cfRule>
  </conditionalFormatting>
  <conditionalFormatting sqref="S78">
    <cfRule type="cellIs" dxfId="197" priority="190" operator="greaterThan">
      <formula>100%</formula>
    </cfRule>
  </conditionalFormatting>
  <conditionalFormatting sqref="X78">
    <cfRule type="cellIs" dxfId="196" priority="189" operator="greaterThan">
      <formula>100%</formula>
    </cfRule>
  </conditionalFormatting>
  <conditionalFormatting sqref="D23">
    <cfRule type="cellIs" dxfId="195" priority="188" operator="greaterThan">
      <formula>100%</formula>
    </cfRule>
  </conditionalFormatting>
  <conditionalFormatting sqref="I23">
    <cfRule type="cellIs" dxfId="194" priority="187" operator="greaterThan">
      <formula>100%</formula>
    </cfRule>
  </conditionalFormatting>
  <conditionalFormatting sqref="N23">
    <cfRule type="cellIs" dxfId="193" priority="186" operator="greaterThan">
      <formula>100%</formula>
    </cfRule>
  </conditionalFormatting>
  <conditionalFormatting sqref="S23">
    <cfRule type="cellIs" dxfId="192" priority="185" operator="greaterThan">
      <formula>100%</formula>
    </cfRule>
  </conditionalFormatting>
  <conditionalFormatting sqref="X57">
    <cfRule type="cellIs" dxfId="191" priority="175" operator="equal">
      <formula>X38</formula>
    </cfRule>
  </conditionalFormatting>
  <conditionalFormatting sqref="S57">
    <cfRule type="cellIs" dxfId="190" priority="174" operator="equal">
      <formula>S38</formula>
    </cfRule>
  </conditionalFormatting>
  <conditionalFormatting sqref="S58">
    <cfRule type="containsText" dxfId="189" priority="158" operator="containsText" text="Não">
      <formula>NOT(ISERROR(SEARCH("Não",S58)))</formula>
    </cfRule>
    <cfRule type="containsText" dxfId="188" priority="159" operator="containsText" text="Sim">
      <formula>NOT(ISERROR(SEARCH("Sim",S58)))</formula>
    </cfRule>
  </conditionalFormatting>
  <conditionalFormatting sqref="X58">
    <cfRule type="containsText" dxfId="187" priority="156" operator="containsText" text="Não">
      <formula>NOT(ISERROR(SEARCH("Não",X58)))</formula>
    </cfRule>
    <cfRule type="containsText" dxfId="186" priority="157" operator="containsText" text="Sim">
      <formula>NOT(ISERROR(SEARCH("Sim",X58)))</formula>
    </cfRule>
  </conditionalFormatting>
  <conditionalFormatting sqref="AC78">
    <cfRule type="cellIs" dxfId="185" priority="152" operator="greaterThan">
      <formula>100%</formula>
    </cfRule>
  </conditionalFormatting>
  <conditionalFormatting sqref="S444">
    <cfRule type="containsText" dxfId="184" priority="137" operator="containsText" text="Não">
      <formula>NOT(ISERROR(SEARCH("Não",S444)))</formula>
    </cfRule>
    <cfRule type="containsText" dxfId="183" priority="138" operator="containsText" text="Sim">
      <formula>NOT(ISERROR(SEARCH("Sim",S444)))</formula>
    </cfRule>
  </conditionalFormatting>
  <conditionalFormatting sqref="S442">
    <cfRule type="cellIs" dxfId="182" priority="139" operator="notEqual">
      <formula>S430</formula>
    </cfRule>
  </conditionalFormatting>
  <conditionalFormatting sqref="S443">
    <cfRule type="cellIs" dxfId="181" priority="136" operator="equal">
      <formula>S424</formula>
    </cfRule>
  </conditionalFormatting>
  <conditionalFormatting sqref="S409">
    <cfRule type="cellIs" dxfId="180" priority="135" operator="greaterThan">
      <formula>100%</formula>
    </cfRule>
  </conditionalFormatting>
  <conditionalFormatting sqref="X444">
    <cfRule type="containsText" dxfId="179" priority="132" operator="containsText" text="Não">
      <formula>NOT(ISERROR(SEARCH("Não",X444)))</formula>
    </cfRule>
    <cfRule type="containsText" dxfId="178" priority="133" operator="containsText" text="Sim">
      <formula>NOT(ISERROR(SEARCH("Sim",X444)))</formula>
    </cfRule>
  </conditionalFormatting>
  <conditionalFormatting sqref="X442">
    <cfRule type="cellIs" dxfId="177" priority="134" operator="notEqual">
      <formula>X430</formula>
    </cfRule>
  </conditionalFormatting>
  <conditionalFormatting sqref="X443">
    <cfRule type="cellIs" dxfId="176" priority="131" operator="equal">
      <formula>X424</formula>
    </cfRule>
  </conditionalFormatting>
  <conditionalFormatting sqref="X409">
    <cfRule type="cellIs" dxfId="175" priority="130" operator="greaterThan">
      <formula>100%</formula>
    </cfRule>
  </conditionalFormatting>
  <conditionalFormatting sqref="X464">
    <cfRule type="cellIs" dxfId="174" priority="127" operator="greaterThan">
      <formula>100%</formula>
    </cfRule>
  </conditionalFormatting>
  <conditionalFormatting sqref="S464">
    <cfRule type="cellIs" dxfId="173" priority="126" operator="greaterThan">
      <formula>100%</formula>
    </cfRule>
  </conditionalFormatting>
  <conditionalFormatting sqref="N464">
    <cfRule type="cellIs" dxfId="172" priority="125" operator="greaterThan">
      <formula>100%</formula>
    </cfRule>
  </conditionalFormatting>
  <conditionalFormatting sqref="I464">
    <cfRule type="cellIs" dxfId="171" priority="124" operator="greaterThan">
      <formula>100%</formula>
    </cfRule>
  </conditionalFormatting>
  <conditionalFormatting sqref="X519">
    <cfRule type="cellIs" dxfId="170" priority="119" operator="greaterThan">
      <formula>100%</formula>
    </cfRule>
  </conditionalFormatting>
  <conditionalFormatting sqref="AC519">
    <cfRule type="cellIs" dxfId="169" priority="114" operator="greaterThan">
      <formula>100%</formula>
    </cfRule>
  </conditionalFormatting>
  <conditionalFormatting sqref="S519">
    <cfRule type="cellIs" dxfId="168" priority="109" operator="greaterThan">
      <formula>100%</formula>
    </cfRule>
  </conditionalFormatting>
  <conditionalFormatting sqref="N519">
    <cfRule type="cellIs" dxfId="167" priority="104" operator="greaterThan">
      <formula>100%</formula>
    </cfRule>
  </conditionalFormatting>
  <conditionalFormatting sqref="I552">
    <cfRule type="cellIs" dxfId="166" priority="103" operator="notEqual">
      <formula>I540</formula>
    </cfRule>
  </conditionalFormatting>
  <conditionalFormatting sqref="I519">
    <cfRule type="cellIs" dxfId="165" priority="99" operator="greaterThan">
      <formula>100%</formula>
    </cfRule>
  </conditionalFormatting>
  <conditionalFormatting sqref="D552">
    <cfRule type="cellIs" dxfId="164" priority="98" operator="notEqual">
      <formula>D540</formula>
    </cfRule>
  </conditionalFormatting>
  <conditionalFormatting sqref="D519">
    <cfRule type="cellIs" dxfId="163" priority="94" operator="greaterThan">
      <formula>100%</formula>
    </cfRule>
  </conditionalFormatting>
  <conditionalFormatting sqref="D554">
    <cfRule type="containsText" dxfId="162" priority="92" operator="containsText" text="Não">
      <formula>NOT(ISERROR(SEARCH("Não",D554)))</formula>
    </cfRule>
    <cfRule type="containsText" dxfId="161" priority="93" operator="containsText" text="Sim">
      <formula>NOT(ISERROR(SEARCH("Sim",D554)))</formula>
    </cfRule>
  </conditionalFormatting>
  <conditionalFormatting sqref="D553">
    <cfRule type="cellIs" dxfId="160" priority="91" operator="equal">
      <formula>D534</formula>
    </cfRule>
  </conditionalFormatting>
  <conditionalFormatting sqref="I554">
    <cfRule type="containsText" dxfId="159" priority="89" operator="containsText" text="Não">
      <formula>NOT(ISERROR(SEARCH("Não",I554)))</formula>
    </cfRule>
    <cfRule type="containsText" dxfId="158" priority="90" operator="containsText" text="Sim">
      <formula>NOT(ISERROR(SEARCH("Sim",I554)))</formula>
    </cfRule>
  </conditionalFormatting>
  <conditionalFormatting sqref="I553">
    <cfRule type="cellIs" dxfId="157" priority="88" operator="equal">
      <formula>I534</formula>
    </cfRule>
  </conditionalFormatting>
  <conditionalFormatting sqref="N552">
    <cfRule type="cellIs" dxfId="156" priority="87" operator="notEqual">
      <formula>N540</formula>
    </cfRule>
  </conditionalFormatting>
  <conditionalFormatting sqref="N554">
    <cfRule type="containsText" dxfId="155" priority="85" operator="containsText" text="Não">
      <formula>NOT(ISERROR(SEARCH("Não",N554)))</formula>
    </cfRule>
    <cfRule type="containsText" dxfId="154" priority="86" operator="containsText" text="Sim">
      <formula>NOT(ISERROR(SEARCH("Sim",N554)))</formula>
    </cfRule>
  </conditionalFormatting>
  <conditionalFormatting sqref="N553">
    <cfRule type="cellIs" dxfId="153" priority="84" operator="equal">
      <formula>N534</formula>
    </cfRule>
  </conditionalFormatting>
  <conditionalFormatting sqref="S552">
    <cfRule type="cellIs" dxfId="152" priority="83" operator="notEqual">
      <formula>S540</formula>
    </cfRule>
  </conditionalFormatting>
  <conditionalFormatting sqref="S554">
    <cfRule type="containsText" dxfId="151" priority="81" operator="containsText" text="Não">
      <formula>NOT(ISERROR(SEARCH("Não",S554)))</formula>
    </cfRule>
    <cfRule type="containsText" dxfId="150" priority="82" operator="containsText" text="Sim">
      <formula>NOT(ISERROR(SEARCH("Sim",S554)))</formula>
    </cfRule>
  </conditionalFormatting>
  <conditionalFormatting sqref="S553">
    <cfRule type="cellIs" dxfId="149" priority="80" operator="equal">
      <formula>S534</formula>
    </cfRule>
  </conditionalFormatting>
  <conditionalFormatting sqref="X552">
    <cfRule type="cellIs" dxfId="148" priority="79" operator="notEqual">
      <formula>X540</formula>
    </cfRule>
  </conditionalFormatting>
  <conditionalFormatting sqref="X554">
    <cfRule type="containsText" dxfId="147" priority="77" operator="containsText" text="Não">
      <formula>NOT(ISERROR(SEARCH("Não",X554)))</formula>
    </cfRule>
    <cfRule type="containsText" dxfId="146" priority="78" operator="containsText" text="Sim">
      <formula>NOT(ISERROR(SEARCH("Sim",X554)))</formula>
    </cfRule>
  </conditionalFormatting>
  <conditionalFormatting sqref="X553">
    <cfRule type="cellIs" dxfId="145" priority="76" operator="equal">
      <formula>X534</formula>
    </cfRule>
  </conditionalFormatting>
  <conditionalFormatting sqref="AC552">
    <cfRule type="cellIs" dxfId="144" priority="75" operator="notEqual">
      <formula>AC540</formula>
    </cfRule>
  </conditionalFormatting>
  <conditionalFormatting sqref="AC554">
    <cfRule type="containsText" dxfId="143" priority="73" operator="containsText" text="Não">
      <formula>NOT(ISERROR(SEARCH("Não",AC554)))</formula>
    </cfRule>
    <cfRule type="containsText" dxfId="142" priority="74" operator="containsText" text="Sim">
      <formula>NOT(ISERROR(SEARCH("Sim",AC554)))</formula>
    </cfRule>
  </conditionalFormatting>
  <conditionalFormatting sqref="AC553">
    <cfRule type="cellIs" dxfId="141" priority="72" operator="equal">
      <formula>AC534</formula>
    </cfRule>
  </conditionalFormatting>
  <conditionalFormatting sqref="N113">
    <cfRule type="containsText" dxfId="140" priority="70" operator="containsText" text="Não">
      <formula>NOT(ISERROR(SEARCH("Não",N113)))</formula>
    </cfRule>
    <cfRule type="containsText" dxfId="139" priority="71" operator="containsText" text="Sim">
      <formula>NOT(ISERROR(SEARCH("Sim",N113)))</formula>
    </cfRule>
  </conditionalFormatting>
  <conditionalFormatting sqref="N112">
    <cfRule type="cellIs" dxfId="138" priority="69" operator="equal">
      <formula>N93</formula>
    </cfRule>
  </conditionalFormatting>
  <conditionalFormatting sqref="S113">
    <cfRule type="containsText" dxfId="137" priority="67" operator="containsText" text="Não">
      <formula>NOT(ISERROR(SEARCH("Não",S113)))</formula>
    </cfRule>
    <cfRule type="containsText" dxfId="136" priority="68" operator="containsText" text="Sim">
      <formula>NOT(ISERROR(SEARCH("Sim",S113)))</formula>
    </cfRule>
  </conditionalFormatting>
  <conditionalFormatting sqref="S112">
    <cfRule type="cellIs" dxfId="135" priority="66" operator="equal">
      <formula>S93</formula>
    </cfRule>
  </conditionalFormatting>
  <conditionalFormatting sqref="X113">
    <cfRule type="containsText" dxfId="134" priority="64" operator="containsText" text="Não">
      <formula>NOT(ISERROR(SEARCH("Não",X113)))</formula>
    </cfRule>
    <cfRule type="containsText" dxfId="133" priority="65" operator="containsText" text="Sim">
      <formula>NOT(ISERROR(SEARCH("Sim",X113)))</formula>
    </cfRule>
  </conditionalFormatting>
  <conditionalFormatting sqref="X112">
    <cfRule type="cellIs" dxfId="132" priority="63" operator="equal">
      <formula>X93</formula>
    </cfRule>
  </conditionalFormatting>
  <conditionalFormatting sqref="AC113">
    <cfRule type="containsText" dxfId="131" priority="61" operator="containsText" text="Não">
      <formula>NOT(ISERROR(SEARCH("Não",AC113)))</formula>
    </cfRule>
    <cfRule type="containsText" dxfId="130" priority="62" operator="containsText" text="Sim">
      <formula>NOT(ISERROR(SEARCH("Sim",AC113)))</formula>
    </cfRule>
  </conditionalFormatting>
  <conditionalFormatting sqref="AC112">
    <cfRule type="cellIs" dxfId="129" priority="60" operator="equal">
      <formula>AC93</formula>
    </cfRule>
  </conditionalFormatting>
  <conditionalFormatting sqref="S168">
    <cfRule type="containsText" dxfId="128" priority="58" operator="containsText" text="Não">
      <formula>NOT(ISERROR(SEARCH("Não",S168)))</formula>
    </cfRule>
    <cfRule type="containsText" dxfId="127" priority="59" operator="containsText" text="Sim">
      <formula>NOT(ISERROR(SEARCH("Sim",S168)))</formula>
    </cfRule>
  </conditionalFormatting>
  <conditionalFormatting sqref="S167">
    <cfRule type="cellIs" dxfId="126" priority="57" operator="equal">
      <formula>S148</formula>
    </cfRule>
  </conditionalFormatting>
  <conditionalFormatting sqref="X168">
    <cfRule type="containsText" dxfId="125" priority="55" operator="containsText" text="Não">
      <formula>NOT(ISERROR(SEARCH("Não",X168)))</formula>
    </cfRule>
    <cfRule type="containsText" dxfId="124" priority="56" operator="containsText" text="Sim">
      <formula>NOT(ISERROR(SEARCH("Sim",X168)))</formula>
    </cfRule>
  </conditionalFormatting>
  <conditionalFormatting sqref="X167">
    <cfRule type="cellIs" dxfId="123" priority="54" operator="equal">
      <formula>X148</formula>
    </cfRule>
  </conditionalFormatting>
  <conditionalFormatting sqref="X223">
    <cfRule type="containsText" dxfId="122" priority="52" operator="containsText" text="Não">
      <formula>NOT(ISERROR(SEARCH("Não",X223)))</formula>
    </cfRule>
    <cfRule type="containsText" dxfId="121" priority="53" operator="containsText" text="Sim">
      <formula>NOT(ISERROR(SEARCH("Sim",X223)))</formula>
    </cfRule>
  </conditionalFormatting>
  <conditionalFormatting sqref="X222">
    <cfRule type="cellIs" dxfId="120" priority="51" operator="equal">
      <formula>X203</formula>
    </cfRule>
  </conditionalFormatting>
  <conditionalFormatting sqref="S223">
    <cfRule type="containsText" dxfId="119" priority="49" operator="containsText" text="Não">
      <formula>NOT(ISERROR(SEARCH("Não",S223)))</formula>
    </cfRule>
    <cfRule type="containsText" dxfId="118" priority="50" operator="containsText" text="Sim">
      <formula>NOT(ISERROR(SEARCH("Sim",S223)))</formula>
    </cfRule>
  </conditionalFormatting>
  <conditionalFormatting sqref="S222">
    <cfRule type="cellIs" dxfId="117" priority="48" operator="equal">
      <formula>S203</formula>
    </cfRule>
  </conditionalFormatting>
  <conditionalFormatting sqref="N223">
    <cfRule type="containsText" dxfId="116" priority="46" operator="containsText" text="Não">
      <formula>NOT(ISERROR(SEARCH("Não",N223)))</formula>
    </cfRule>
    <cfRule type="containsText" dxfId="115" priority="47" operator="containsText" text="Sim">
      <formula>NOT(ISERROR(SEARCH("Sim",N223)))</formula>
    </cfRule>
  </conditionalFormatting>
  <conditionalFormatting sqref="N222">
    <cfRule type="cellIs" dxfId="114" priority="45" operator="equal">
      <formula>N203</formula>
    </cfRule>
  </conditionalFormatting>
  <conditionalFormatting sqref="I223">
    <cfRule type="containsText" dxfId="113" priority="43" operator="containsText" text="Não">
      <formula>NOT(ISERROR(SEARCH("Não",I223)))</formula>
    </cfRule>
    <cfRule type="containsText" dxfId="112" priority="44" operator="containsText" text="Sim">
      <formula>NOT(ISERROR(SEARCH("Sim",I223)))</formula>
    </cfRule>
  </conditionalFormatting>
  <conditionalFormatting sqref="I222">
    <cfRule type="cellIs" dxfId="111" priority="42" operator="equal">
      <formula>I203</formula>
    </cfRule>
  </conditionalFormatting>
  <conditionalFormatting sqref="X334">
    <cfRule type="containsText" dxfId="110" priority="40" operator="containsText" text="Não">
      <formula>NOT(ISERROR(SEARCH("Não",X334)))</formula>
    </cfRule>
    <cfRule type="containsText" dxfId="109" priority="41" operator="containsText" text="Sim">
      <formula>NOT(ISERROR(SEARCH("Sim",X334)))</formula>
    </cfRule>
  </conditionalFormatting>
  <conditionalFormatting sqref="X333">
    <cfRule type="cellIs" dxfId="108" priority="39" operator="equal">
      <formula>X314</formula>
    </cfRule>
  </conditionalFormatting>
  <conditionalFormatting sqref="AC334">
    <cfRule type="containsText" dxfId="107" priority="37" operator="containsText" text="Não">
      <formula>NOT(ISERROR(SEARCH("Não",AC334)))</formula>
    </cfRule>
    <cfRule type="containsText" dxfId="106" priority="38" operator="containsText" text="Sim">
      <formula>NOT(ISERROR(SEARCH("Sim",AC334)))</formula>
    </cfRule>
  </conditionalFormatting>
  <conditionalFormatting sqref="AC333">
    <cfRule type="cellIs" dxfId="105" priority="36" operator="equal">
      <formula>AC314</formula>
    </cfRule>
  </conditionalFormatting>
  <conditionalFormatting sqref="AC389">
    <cfRule type="containsText" dxfId="104" priority="34" operator="containsText" text="Não">
      <formula>NOT(ISERROR(SEARCH("Não",AC389)))</formula>
    </cfRule>
    <cfRule type="containsText" dxfId="103" priority="35" operator="containsText" text="Sim">
      <formula>NOT(ISERROR(SEARCH("Sim",AC389)))</formula>
    </cfRule>
  </conditionalFormatting>
  <conditionalFormatting sqref="AC388">
    <cfRule type="cellIs" dxfId="102" priority="33" operator="equal">
      <formula>AC369</formula>
    </cfRule>
  </conditionalFormatting>
  <conditionalFormatting sqref="X389">
    <cfRule type="containsText" dxfId="101" priority="31" operator="containsText" text="Não">
      <formula>NOT(ISERROR(SEARCH("Não",X389)))</formula>
    </cfRule>
    <cfRule type="containsText" dxfId="100" priority="32" operator="containsText" text="Sim">
      <formula>NOT(ISERROR(SEARCH("Sim",X389)))</formula>
    </cfRule>
  </conditionalFormatting>
  <conditionalFormatting sqref="X388">
    <cfRule type="cellIs" dxfId="99" priority="30" operator="equal">
      <formula>X369</formula>
    </cfRule>
  </conditionalFormatting>
  <conditionalFormatting sqref="S389">
    <cfRule type="containsText" dxfId="98" priority="28" operator="containsText" text="Não">
      <formula>NOT(ISERROR(SEARCH("Não",S389)))</formula>
    </cfRule>
    <cfRule type="containsText" dxfId="97" priority="29" operator="containsText" text="Sim">
      <formula>NOT(ISERROR(SEARCH("Sim",S389)))</formula>
    </cfRule>
  </conditionalFormatting>
  <conditionalFormatting sqref="S388">
    <cfRule type="cellIs" dxfId="96" priority="27" operator="equal">
      <formula>S369</formula>
    </cfRule>
  </conditionalFormatting>
  <conditionalFormatting sqref="N389">
    <cfRule type="containsText" dxfId="95" priority="25" operator="containsText" text="Não">
      <formula>NOT(ISERROR(SEARCH("Não",N389)))</formula>
    </cfRule>
    <cfRule type="containsText" dxfId="94" priority="26" operator="containsText" text="Sim">
      <formula>NOT(ISERROR(SEARCH("Sim",N389)))</formula>
    </cfRule>
  </conditionalFormatting>
  <conditionalFormatting sqref="N388">
    <cfRule type="cellIs" dxfId="93" priority="24" operator="equal">
      <formula>N369</formula>
    </cfRule>
  </conditionalFormatting>
  <conditionalFormatting sqref="I389">
    <cfRule type="containsText" dxfId="92" priority="22" operator="containsText" text="Não">
      <formula>NOT(ISERROR(SEARCH("Não",I389)))</formula>
    </cfRule>
    <cfRule type="containsText" dxfId="91" priority="23" operator="containsText" text="Sim">
      <formula>NOT(ISERROR(SEARCH("Sim",I389)))</formula>
    </cfRule>
  </conditionalFormatting>
  <conditionalFormatting sqref="I388">
    <cfRule type="cellIs" dxfId="90" priority="21" operator="equal">
      <formula>I369</formula>
    </cfRule>
  </conditionalFormatting>
  <conditionalFormatting sqref="D389">
    <cfRule type="containsText" dxfId="89" priority="19" operator="containsText" text="Não">
      <formula>NOT(ISERROR(SEARCH("Não",D389)))</formula>
    </cfRule>
    <cfRule type="containsText" dxfId="88" priority="20" operator="containsText" text="Sim">
      <formula>NOT(ISERROR(SEARCH("Sim",D389)))</formula>
    </cfRule>
  </conditionalFormatting>
  <conditionalFormatting sqref="D388">
    <cfRule type="cellIs" dxfId="87" priority="18" operator="equal">
      <formula>D369</formula>
    </cfRule>
  </conditionalFormatting>
  <conditionalFormatting sqref="X499">
    <cfRule type="containsText" dxfId="86" priority="16" operator="containsText" text="Não">
      <formula>NOT(ISERROR(SEARCH("Não",X499)))</formula>
    </cfRule>
    <cfRule type="containsText" dxfId="85" priority="17" operator="containsText" text="Sim">
      <formula>NOT(ISERROR(SEARCH("Sim",X499)))</formula>
    </cfRule>
  </conditionalFormatting>
  <conditionalFormatting sqref="X498">
    <cfRule type="cellIs" dxfId="84" priority="15" operator="equal">
      <formula>X479</formula>
    </cfRule>
  </conditionalFormatting>
  <conditionalFormatting sqref="S499">
    <cfRule type="containsText" dxfId="83" priority="13" operator="containsText" text="Não">
      <formula>NOT(ISERROR(SEARCH("Não",S499)))</formula>
    </cfRule>
    <cfRule type="containsText" dxfId="82" priority="14" operator="containsText" text="Sim">
      <formula>NOT(ISERROR(SEARCH("Sim",S499)))</formula>
    </cfRule>
  </conditionalFormatting>
  <conditionalFormatting sqref="S498">
    <cfRule type="cellIs" dxfId="81" priority="12" operator="equal">
      <formula>S479</formula>
    </cfRule>
  </conditionalFormatting>
  <conditionalFormatting sqref="N499">
    <cfRule type="containsText" dxfId="80" priority="10" operator="containsText" text="Não">
      <formula>NOT(ISERROR(SEARCH("Não",N499)))</formula>
    </cfRule>
    <cfRule type="containsText" dxfId="79" priority="11" operator="containsText" text="Sim">
      <formula>NOT(ISERROR(SEARCH("Sim",N499)))</formula>
    </cfRule>
  </conditionalFormatting>
  <conditionalFormatting sqref="N498">
    <cfRule type="cellIs" dxfId="78" priority="9" operator="equal">
      <formula>N479</formula>
    </cfRule>
  </conditionalFormatting>
  <conditionalFormatting sqref="I499">
    <cfRule type="containsText" dxfId="77" priority="4" operator="containsText" text="Não">
      <formula>NOT(ISERROR(SEARCH("Não",I499)))</formula>
    </cfRule>
    <cfRule type="containsText" dxfId="76" priority="5" operator="containsText" text="Sim">
      <formula>NOT(ISERROR(SEARCH("Sim",I499)))</formula>
    </cfRule>
  </conditionalFormatting>
  <conditionalFormatting sqref="I498">
    <cfRule type="cellIs" dxfId="75" priority="3" operator="equal">
      <formula>I479</formula>
    </cfRule>
  </conditionalFormatting>
  <conditionalFormatting sqref="AC299">
    <cfRule type="cellIs" dxfId="74" priority="2" operator="greaterThan">
      <formula>100%</formula>
    </cfRule>
  </conditionalFormatting>
  <conditionalFormatting sqref="AC354">
    <cfRule type="cellIs" dxfId="73" priority="1" operator="greaterThan">
      <formula>100%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D1026C61-154F-44A9-BE25-1BFD58EF0A30}">
          <x14:formula1>
            <xm:f>ENTRIES!$D$2:$D$11</xm:f>
          </x14:formula1>
          <xm:sqref>I122 I67 D67 S232 D122 D177 I288 N177 D232 D288 S288 D343 I343 D12 I12 I177 N122 S343 N343 N12 D398 I398 N398 D453 I508 N288 N232 I232 X343 S398 X398 X508 AC508 S508 N508 D508 S12 X12 N67 S67 X67 AC67 S122 X122 S177 X177 X288 AC288 AC343</xm:sqref>
        </x14:dataValidation>
        <x14:dataValidation type="list" allowBlank="1" showInputMessage="1" showErrorMessage="1" xr:uid="{A5B8B6C7-1820-415C-890D-7C1B70D387C6}">
          <x14:formula1>
            <xm:f>ENTRIES!$C$2:$C$4</xm:f>
          </x14:formula1>
          <xm:sqref>D58 I113 D113 I168 D168 S278 I334 D223 D278 S223 D334 I389 N334 N389 I58 N223 N168 X389 S334 S389 N58 I444 D444 N444 D499 X444 N278 I278 AC389 S58 X58 AC113 S168 X223 X168 S444 D554 I554 N554 S554 X554 AC554 N113 S113 X113 I223 X334 AC334 D389 X499 S499 N499 I499</xm:sqref>
        </x14:dataValidation>
        <x14:dataValidation type="list" allowBlank="1" showInputMessage="1" showErrorMessage="1" xr:uid="{AF541F4D-68F6-406C-A6FC-45C9073582C7}">
          <x14:formula1>
            <xm:f>ENTRIES!$B$2:$B$4</xm:f>
          </x14:formula1>
          <xm:sqref>I69 D14 I124 D69 S234 D124 D179 I290 N179 D234 D290 N290 D345 I345 I14 I179 N124 S345 S290 N345 I234 I400 D400 N400 D455 I510 N234 N14 X345 N69 S69 X69 AC69 S179 X179 S400 X400 X455 S455 N455 I455 X510 AC510 S510 N510 D510 S14 X14 S124 X124 X290 AC290 AC345</xm:sqref>
        </x14:dataValidation>
        <x14:dataValidation type="list" allowBlank="1" showInputMessage="1" showErrorMessage="1" xr:uid="{8EB633D0-F6EA-4C8A-AEED-0A55B35DCA56}">
          <x14:formula1>
            <xm:f>CRITÉRIOS!$B$12:$B$22</xm:f>
          </x14:formula1>
          <xm:sqref>I71 I236 N236 I512 D457 N402 D402 I402 I16 N347 S292 S347 N126 D71 X402 I126 S236 D126 D181 D16 I181 N181 D236 D292 I292 N292 D347 I347 X347 N71 S71 X71 AC71 X16 S181 X181 S402 N16 S16 D512 X457 S457 N457 I457 X512 AC512 S512 N512 S126 X126 X292 AC292 AC347</xm:sqref>
        </x14:dataValidation>
        <x14:dataValidation type="list" allowBlank="1" showInputMessage="1" showErrorMessage="1" xr:uid="{BFA3FE8B-F028-4E4C-BAF9-5B59C1201A91}">
          <x14:formula1>
            <xm:f>ENTRIES!$E$2:$E$4</xm:f>
          </x14:formula1>
          <xm:sqref>D206 I206 N206 D261 S261 D151 I151 D96 D41 I41 I96 D317 I317 N317 D372 I372 N151 S372 S317 N372 N41 D427 I427 N427 D482 X427 N261 I261 X372 S206 X206 S427 S41 X41 N96 S96 X96 AC96 S151 X151 X317 AC317 AC372 I482 N482 S482 X482 X537 AC537 S537 N537 I537 D537</xm:sqref>
        </x14:dataValidation>
        <x14:dataValidation type="list" allowBlank="1" showInputMessage="1" showErrorMessage="1" xr:uid="{91BF4C90-3021-4193-8ED3-568A8DBFBF85}">
          <x14:formula1>
            <xm:f>ENTRIES!$G$2:$G$13</xm:f>
          </x14:formula1>
          <xm:sqref>D81 AC359 AC357 X416 X414 X412 AC526 AC524 AC522 S526 S524 S522 N526 N524 N522 I526 I524 I522 X471 X469 AC361 S471 S469 S467 N471 N469 N467 I471 I469 I467 S416 S414 S412 X526 X524 X522 AC306 AC304 AC302 D526 D524 D522 X306 X304 X302 X195 X193 X191 S195 S193 S191 X140 X138 X136 S140 S138 S136 AC85 AC83 AC81 X85 X83 X81 S85 S83 S81 X30 X28 X26 S30 S28 S26 N85 N83 N81 X361 X359 X357 D471 D469 D467 N416 N414 N412 I416 I414 I412 D416 D414 D83 S361 S359 S357 N361 N359 N357 I361 I359 I357 D361 D359 D412 S306 S304 S302 N306 N304 N302 I306 I304 I302 D306 D304 D302 S250 S248 S246 N250 N248 N246 I250 I248 I246 D250 D248 D246 N195 N193 N191 I195 I193 I191 D195 D193 X467 N140 N138 N136 I140 I138 I136 D140 D138 D136 N30 N28 N26 I30 I28 I26 D30 D28 D26 I85 I83 I81 D85 D357 D191</xm:sqref>
        </x14:dataValidation>
        <x14:dataValidation type="list" allowBlank="1" showInputMessage="1" showErrorMessage="1" xr:uid="{26B4807D-9FE8-48CE-95F0-CA4B1402767B}">
          <x14:formula1>
            <xm:f>'CH DOCENTE'!$A$6:$A$130</xm:f>
          </x14:formula1>
          <xm:sqref>M213:M220 H48:H55 M158:M165 W379:W386 W434:W441 R434:R441 H213:H220 M48:M55 M105:M106 C103:C110 C489:C496 M434:M441 H434:H441 R379:R386 M379:M386 C379:C386 H379:H386 R213:R220 C324:C331 H158:H165 W103:W107 R103:R105 R268:R275 C434:C441 C268:C275 H268:H275 C158:C165 R324:R331 C48:C55 H324:H331 M324:M331 M268:M275 C217:C220 H103:H110 W216:W220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1"/>
  <sheetViews>
    <sheetView zoomScale="70" zoomScaleNormal="70" workbookViewId="0">
      <selection activeCell="N22" sqref="N22"/>
    </sheetView>
  </sheetViews>
  <sheetFormatPr defaultColWidth="9.140625" defaultRowHeight="15" x14ac:dyDescent="0.25"/>
  <cols>
    <col min="1" max="1" width="34.28515625" style="1" customWidth="1"/>
    <col min="2" max="2" width="12" style="1" bestFit="1" customWidth="1"/>
    <col min="3" max="3" width="17" style="1" customWidth="1"/>
    <col min="4" max="4" width="14.5703125" style="1" customWidth="1"/>
    <col min="5" max="5" width="8.5703125" style="1" customWidth="1"/>
    <col min="6" max="6" width="39.7109375" style="1" bestFit="1" customWidth="1"/>
    <col min="7" max="7" width="14.42578125" style="7" bestFit="1" customWidth="1"/>
    <col min="8" max="8" width="12.7109375" style="1" customWidth="1"/>
    <col min="9" max="9" width="17.5703125" style="7" customWidth="1"/>
    <col min="10" max="10" width="13.28515625" style="83" customWidth="1"/>
    <col min="11" max="12" width="9.140625" style="1"/>
    <col min="13" max="13" width="26.42578125" style="1" bestFit="1" customWidth="1"/>
    <col min="14" max="14" width="15.7109375" style="7" customWidth="1"/>
    <col min="15" max="15" width="9.140625" style="1"/>
    <col min="16" max="16" width="13.28515625" style="1" customWidth="1"/>
    <col min="17" max="16384" width="9.140625" style="1"/>
  </cols>
  <sheetData>
    <row r="1" spans="1:20" ht="15" customHeight="1" x14ac:dyDescent="0.25">
      <c r="A1" s="129" t="s">
        <v>232</v>
      </c>
      <c r="B1" s="130"/>
      <c r="C1" s="130"/>
      <c r="D1" s="130"/>
      <c r="E1" s="130"/>
      <c r="F1" s="130"/>
      <c r="G1" s="130"/>
      <c r="H1" s="130"/>
      <c r="I1" s="130"/>
      <c r="J1" s="130"/>
    </row>
    <row r="2" spans="1:20" ht="39.75" customHeight="1" x14ac:dyDescent="0.25">
      <c r="A2" s="129"/>
      <c r="B2" s="130"/>
      <c r="C2" s="130"/>
      <c r="D2" s="130"/>
      <c r="E2" s="130"/>
      <c r="F2" s="130"/>
      <c r="G2" s="130"/>
      <c r="H2" s="130"/>
      <c r="I2" s="130"/>
      <c r="J2" s="130"/>
    </row>
    <row r="3" spans="1:20" ht="15" customHeight="1" x14ac:dyDescent="0.25"/>
    <row r="4" spans="1:20" ht="15" customHeight="1" x14ac:dyDescent="0.25">
      <c r="F4" s="136" t="s">
        <v>167</v>
      </c>
      <c r="G4" s="136"/>
    </row>
    <row r="5" spans="1:20" ht="15" customHeight="1" x14ac:dyDescent="0.25">
      <c r="A5" s="34"/>
      <c r="B5" s="94" t="s">
        <v>147</v>
      </c>
      <c r="C5" s="94" t="s">
        <v>52</v>
      </c>
      <c r="D5" s="94" t="s">
        <v>15</v>
      </c>
      <c r="F5" s="60" t="s">
        <v>194</v>
      </c>
      <c r="G5" s="69">
        <f>COUNTIF(B7:B10,"&lt;&gt;")</f>
        <v>4</v>
      </c>
    </row>
    <row r="6" spans="1:20" ht="21" x14ac:dyDescent="0.25">
      <c r="A6" s="34" t="s">
        <v>167</v>
      </c>
      <c r="B6" s="37">
        <f>SUMIFS(DISCIPLINAS!$E$48:$E$504,DISCIPLINAS!$C$48:$C$504,A6)+SUMIFS(DISCIPLINAS!$J$48:$J$504,DISCIPLINAS!$H$48:$H$504,A6)+SUMIFS(DISCIPLINAS!$O$48:$O$504,DISCIPLINAS!$M$48:$M$504,A6)+SUMIFS(DISCIPLINAS!$T$48:$T$504,DISCIPLINAS!$R$48:$R$504,A6)+SUMIFS(DISCIPLINAS!$Y$48:$Y$504,DISCIPLINAS!$W$48:$W$504,A6)</f>
        <v>32</v>
      </c>
      <c r="C6" s="49">
        <f>B6/CRITÉRIOS!$G$18</f>
        <v>4</v>
      </c>
      <c r="D6" s="38">
        <f>B6/CRITÉRIOS!$G$17</f>
        <v>2</v>
      </c>
      <c r="F6" s="61" t="s">
        <v>196</v>
      </c>
      <c r="G6" s="67">
        <f>SUM(B6:B10)</f>
        <v>32</v>
      </c>
      <c r="I6" s="134" t="s">
        <v>207</v>
      </c>
      <c r="J6" s="135"/>
      <c r="M6" s="133" t="s">
        <v>235</v>
      </c>
      <c r="N6" s="133"/>
    </row>
    <row r="7" spans="1:20" ht="15" customHeight="1" x14ac:dyDescent="0.25">
      <c r="A7" s="56" t="s">
        <v>73</v>
      </c>
      <c r="B7" s="37">
        <f>SUMIFS(DISCIPLINAS!$E$48:$E$504,DISCIPLINAS!$C$48:$C$504,A7)+SUMIFS(DISCIPLINAS!$J$48:$J$504,DISCIPLINAS!$H$48:$H$504,A7)+SUMIFS(DISCIPLINAS!$O$48:$O$504,DISCIPLINAS!$M$48:$M$504,A7)+SUMIFS(DISCIPLINAS!$T$48:$T$504,DISCIPLINAS!$R$48:$R$504,A7)+SUMIFS(DISCIPLINAS!$Y$48:$Y$504,DISCIPLINAS!$W$48:$W$504,A7)</f>
        <v>0</v>
      </c>
      <c r="C7" s="49">
        <f>B7/CRITÉRIOS!$G$18</f>
        <v>0</v>
      </c>
      <c r="D7" s="38">
        <f>B7/CRITÉRIOS!$G$17</f>
        <v>0</v>
      </c>
      <c r="F7" s="62" t="s">
        <v>195</v>
      </c>
      <c r="G7" s="71">
        <f>G6/G5</f>
        <v>8</v>
      </c>
      <c r="I7" s="45" t="s">
        <v>203</v>
      </c>
      <c r="J7" s="80">
        <f>IF(DISCIPLINAS!$D$26=$F$4,DISCIPLINAS!$D$33)+IF(DISCIPLINAS!$I$26=$F$4,DISCIPLINAS!$I$33)+IF(DISCIPLINAS!$N$26=$F$4,DISCIPLINAS!$N$33)+IF(DISCIPLINAS!$S$26=$F$4,DISCIPLINAS!$S$33)+IF(DISCIPLINAS!$X$26=$F$4,DISCIPLINAS!$X$33)+IF(DISCIPLINAS!$AC$26=$F$4,DISCIPLINAS!$AC$33)+IF(DISCIPLINAS!$D$81=$F$4,DISCIPLINAS!$D$88)+IF(DISCIPLINAS!$I$81=$F$4,DISCIPLINAS!$I$88)+IF(DISCIPLINAS!$N$81=$F$4,DISCIPLINAS!$N$88)+IF(DISCIPLINAS!$S$81=$F$4,DISCIPLINAS!$S$88)+IF(DISCIPLINAS!$X$81=$F$4,DISCIPLINAS!$X$88)+IF(DISCIPLINAS!$AC$81=$F$4,DISCIPLINAS!$AC$88)+IF(DISCIPLINAS!$D$136=$F$4,DISCIPLINAS!$D$143)+IF(DISCIPLINAS!$I$136=$F$4,DISCIPLINAS!$I$143)+IF(DISCIPLINAS!$N$136=$F$4,DISCIPLINAS!$N$143)+IF(DISCIPLINAS!$S$136=$F$4,DISCIPLINAS!$S$143)+IF(DISCIPLINAS!$X$136=$F$4,DISCIPLINAS!$X$143)+IF(DISCIPLINAS!$AC$136=$F$4,DISCIPLINAS!$AC$143)+IF(DISCIPLINAS!$D$191=$F$4,DISCIPLINAS!$D$198)+IF(DISCIPLINAS!$I$191=$F$4,DISCIPLINAS!$I$198)+IF(DISCIPLINAS!$N$191=$F$4,DISCIPLINAS!$N$198)+IF(DISCIPLINAS!$S$191=$F$4,DISCIPLINAS!$S$198)+IF(DISCIPLINAS!$X$191=$F$4,DISCIPLINAS!$X$198)+IF(DISCIPLINAS!$AC$191=$F$4,DISCIPLINAS!$AC$198)+IF(DISCIPLINAS!$D$246=$F$4,DISCIPLINAS!$D$253)+IF(DISCIPLINAS!$I$246=$F$4,DISCIPLINAS!$I$253)+IF(DISCIPLINAS!$N$246=$F$4,DISCIPLINAS!$N$253)+IF(DISCIPLINAS!$S$246=$F$4,DISCIPLINAS!$S$253)+IF(DISCIPLINAS!$X$246=$F$4,DISCIPLINAS!$X$253)+IF(DISCIPLINAS!$AC$246=$F$4,DISCIPLINAS!$AC$253)+IF(DISCIPLINAS!$D$302=$F$4,DISCIPLINAS!$D$309)+IF(DISCIPLINAS!$I$302=$F$4,DISCIPLINAS!$I$309)+IF(DISCIPLINAS!$N$302=$F$4,DISCIPLINAS!$N$309)+IF(DISCIPLINAS!$S$302=$F$4,DISCIPLINAS!$S$309)+IF(DISCIPLINAS!$X$302=$F$4,DISCIPLINAS!$X$309)+IF(DISCIPLINAS!$AC$302=$F$4,DISCIPLINAS!$AC$309)+IF(DISCIPLINAS!$D$357=$F$4,DISCIPLINAS!$D$364)+IF(DISCIPLINAS!$I$357=$F$4,DISCIPLINAS!$I$364)+IF(DISCIPLINAS!$N$357=$F$4,DISCIPLINAS!$N$364)+IF(DISCIPLINAS!$S$357=$F$4,DISCIPLINAS!$S$364)+IF(DISCIPLINAS!$X$357=$F$4,DISCIPLINAS!$X$364)+IF(DISCIPLINAS!$AC$357=$F$4,DISCIPLINAS!$AC$364)+IF(DISCIPLINAS!$D$412=$F$4,DISCIPLINAS!$D$419)+IF(DISCIPLINAS!$I$412=$F$4,DISCIPLINAS!$I$419)+IF(DISCIPLINAS!$N$412=$F$4,DISCIPLINAS!$N$419)+IF(DISCIPLINAS!$S$412=$F$4,DISCIPLINAS!$S$419)+IF(DISCIPLINAS!$X$412=$F$4,DISCIPLINAS!$X$419)+IF(DISCIPLINAS!$AC$412=$F$4,DISCIPLINAS!$AC$419)+IF(DISCIPLINAS!$D$467=$F$4,DISCIPLINAS!$D$474)+IF(DISCIPLINAS!$I$467=$F$4,DISCIPLINAS!$I$474)+IF(DISCIPLINAS!$N$467=$F$4,DISCIPLINAS!$N$474)+IF(DISCIPLINAS!$S$467=$F$4,DISCIPLINAS!$S$474)+IF(DISCIPLINAS!$X$467=$F$4,DISCIPLINAS!$X$474)+IF(DISCIPLINAS!$AC$467=$F$4,DISCIPLINAS!$AC$474)</f>
        <v>1.75</v>
      </c>
      <c r="M7" s="92" t="s">
        <v>236</v>
      </c>
      <c r="N7" s="46">
        <f>(G5+G14+G24+G34+G43+G52+G63+G72+G91+G101+G113+G125)</f>
        <v>63.5</v>
      </c>
    </row>
    <row r="8" spans="1:20" ht="15" customHeight="1" x14ac:dyDescent="0.25">
      <c r="A8" s="56" t="s">
        <v>72</v>
      </c>
      <c r="B8" s="37">
        <f>SUMIFS(DISCIPLINAS!$E$48:$E$504,DISCIPLINAS!$C$48:$C$504,A8)+SUMIFS(DISCIPLINAS!$J$48:$J$504,DISCIPLINAS!$H$48:$H$504,A8)+SUMIFS(DISCIPLINAS!$O$48:$O$504,DISCIPLINAS!$M$48:$M$504,A8)+SUMIFS(DISCIPLINAS!$T$48:$T$504,DISCIPLINAS!$R$48:$R$504,A8)+SUMIFS(DISCIPLINAS!$Y$48:$Y$504,DISCIPLINAS!$W$48:$W$504,A8)</f>
        <v>0</v>
      </c>
      <c r="C8" s="49">
        <f>B8/CRITÉRIOS!$G$18</f>
        <v>0</v>
      </c>
      <c r="D8" s="38">
        <f>B8/CRITÉRIOS!$G$17</f>
        <v>0</v>
      </c>
      <c r="F8" s="76" t="s">
        <v>197</v>
      </c>
      <c r="G8" s="77">
        <f>G7+J10</f>
        <v>9.8611111111111107</v>
      </c>
      <c r="I8" s="45" t="s">
        <v>204</v>
      </c>
      <c r="J8" s="80">
        <f>IF(DISCIPLINAS!$D$28=$F$4,DISCIPLINAS!$D$33)+IF(DISCIPLINAS!$I$28=$F$4,DISCIPLINAS!$I$33)+IF(DISCIPLINAS!$N$28=$F$4,DISCIPLINAS!$N$33)+IF(DISCIPLINAS!$S$28=$F$4,DISCIPLINAS!$S$33)+IF(DISCIPLINAS!$X$28=$F$4,DISCIPLINAS!$X$33)+IF(DISCIPLINAS!$AC$28=$F$4,DISCIPLINAS!$AC$33)+IF(DISCIPLINAS!$D$83=$F$4,DISCIPLINAS!$D$88)+IF(DISCIPLINAS!$I$83=$F$4,DISCIPLINAS!$I$88)+IF(DISCIPLINAS!$N$83=$F$4,DISCIPLINAS!$N$88)+IF(DISCIPLINAS!$S$83=$F$4,DISCIPLINAS!$S$88)+IF(DISCIPLINAS!$X$83=$F$4,DISCIPLINAS!$X$88)+IF(DISCIPLINAS!$AC$83=$F$4,DISCIPLINAS!$AC$88)+IF(DISCIPLINAS!$D$138=$F$4,DISCIPLINAS!$D$143)+IF(DISCIPLINAS!$I$138=$F$4,DISCIPLINAS!$I$143)+IF(DISCIPLINAS!$N$138=$F$4,DISCIPLINAS!$N$143)+IF(DISCIPLINAS!$S$138=$F$4,DISCIPLINAS!$S$143)+IF(DISCIPLINAS!$X$138=$F$4,DISCIPLINAS!$X$143)+IF(DISCIPLINAS!$AC$138=$F$4,DISCIPLINAS!$AC$143)+IF(DISCIPLINAS!$D$193=$F$4,DISCIPLINAS!$D$198)+IF(DISCIPLINAS!$I$193=$F$4,DISCIPLINAS!$I$198)+IF(DISCIPLINAS!$N$193=$F$4,DISCIPLINAS!$N$198)+IF(DISCIPLINAS!$S$193=$F$4,DISCIPLINAS!$S$198)+IF(DISCIPLINAS!$X$193=$F$4,DISCIPLINAS!$X$198)+IF(DISCIPLINAS!$AC$193=$F$4,DISCIPLINAS!$AC$198)+IF(DISCIPLINAS!$D$248=$F$4,DISCIPLINAS!$D$253)+IF(DISCIPLINAS!$I$248=$F$4,DISCIPLINAS!$I$253)+IF(DISCIPLINAS!$N$248=$F$4,DISCIPLINAS!$N$253)+IF(DISCIPLINAS!$S$248=$F$4,DISCIPLINAS!$S$253)+IF(DISCIPLINAS!$X$248=$F$4,DISCIPLINAS!$X$253)+IF(DISCIPLINAS!$AC$248=$F$4,DISCIPLINAS!$AC$253)+IF(DISCIPLINAS!$D$304=$F$4,DISCIPLINAS!$D$309)+IF(DISCIPLINAS!$I$304=$F$4,DISCIPLINAS!$I$309)+IF(DISCIPLINAS!$N$304=$F$4,DISCIPLINAS!$N$309)+IF(DISCIPLINAS!$S$304=$F$4,DISCIPLINAS!$S$309)+IF(DISCIPLINAS!$X$304=$F$4,DISCIPLINAS!$X$309)+IF(DISCIPLINAS!$AC$304=$F$4,DISCIPLINAS!$AC$309)+IF(DISCIPLINAS!$D$359=$F$4,DISCIPLINAS!$D$364)+IF(DISCIPLINAS!$I$359=$F$4,DISCIPLINAS!$I$364)+IF(DISCIPLINAS!$N$359=$F$4,DISCIPLINAS!$N$364)+IF(DISCIPLINAS!$S$359=$F$4,DISCIPLINAS!$S$364)+IF(DISCIPLINAS!$X$359=$F$4,DISCIPLINAS!$X$364)+IF(DISCIPLINAS!$AC$359=$F$4,DISCIPLINAS!$AC$364)+IF(DISCIPLINAS!$D$414=$F$4,DISCIPLINAS!$D$419)+IF(DISCIPLINAS!$I$414=$F$4,DISCIPLINAS!$I$419)+IF(DISCIPLINAS!$N$414=$F$4,DISCIPLINAS!$N$419)+IF(DISCIPLINAS!$S$414=$F$4,DISCIPLINAS!$S$419)+IF(DISCIPLINAS!$X$414=$F$4,DISCIPLINAS!$X$419)+IF(DISCIPLINAS!$AC$414=$F$4,DISCIPLINAS!$AC$419)+IF(DISCIPLINAS!$D$469=$F$4,DISCIPLINAS!$D$474)+IF(DISCIPLINAS!$I$469=$F$4,DISCIPLINAS!$I$474)+IF(DISCIPLINAS!$N$469=$F$4,DISCIPLINAS!$N$474)+IF(DISCIPLINAS!$S$469=$F$4,DISCIPLINAS!$S$474)+IF(DISCIPLINAS!$X$469=$F$4,DISCIPLINAS!$X$474)+IF(DISCIPLINAS!$AC$469=$F$4,DISCIPLINAS!$AC$474)</f>
        <v>0.1111111111111111</v>
      </c>
      <c r="M8" s="92" t="s">
        <v>237</v>
      </c>
      <c r="N8" s="46">
        <f>(G6+G15+G25+G35+G53+G64+G73+G92+G102+G114+G126)</f>
        <v>708.3</v>
      </c>
    </row>
    <row r="9" spans="1:20" ht="15" customHeight="1" x14ac:dyDescent="0.25">
      <c r="A9" s="66" t="s">
        <v>187</v>
      </c>
      <c r="B9" s="37">
        <f>SUMIFS(DISCIPLINAS!$E$48:$E$504,DISCIPLINAS!$C$48:$C$504,A9)+SUMIFS(DISCIPLINAS!$J$48:$J$504,DISCIPLINAS!$H$48:$H$504,A9)+SUMIFS(DISCIPLINAS!$O$48:$O$504,DISCIPLINAS!$M$48:$M$504,A9)+SUMIFS(DISCIPLINAS!$T$48:$T$504,DISCIPLINAS!$R$48:$R$504,A9)+SUMIFS(DISCIPLINAS!$Y$48:$Y$504,DISCIPLINAS!$W$48:$W$504,A9)</f>
        <v>0</v>
      </c>
      <c r="C9" s="38">
        <f>B9/CRITÉRIOS!$G$18</f>
        <v>0</v>
      </c>
      <c r="D9" s="38">
        <f>B9/CRITÉRIOS!$G$17</f>
        <v>0</v>
      </c>
      <c r="F9" s="78" t="s">
        <v>60</v>
      </c>
      <c r="G9" s="37">
        <f>COUNTIF(D7:D10, "&gt;100%")</f>
        <v>0</v>
      </c>
      <c r="I9" s="45" t="s">
        <v>205</v>
      </c>
      <c r="J9" s="80">
        <f>IF(DISCIPLINAS!$D$30=$F$4,DISCIPLINAS!$D$33)+IF(DISCIPLINAS!$I$30=$F$4,DISCIPLINAS!$I$33)+IF(DISCIPLINAS!$N$30=$F$4,DISCIPLINAS!$N$33)+IF(DISCIPLINAS!$S$30=$F$4,DISCIPLINAS!$S$33)+IF(DISCIPLINAS!$X$30=$F$4,DISCIPLINAS!$X$33)+IF(DISCIPLINAS!$AC$30=$F$4,DISCIPLINAS!$AC$33)+IF(DISCIPLINAS!$D$85=$F$4,DISCIPLINAS!$D$88)+IF(DISCIPLINAS!$I$85=$F$4,DISCIPLINAS!$I$88)+IF(DISCIPLINAS!$N$85=$F$4,DISCIPLINAS!$N$88)+IF(DISCIPLINAS!$S$85=$F$4,DISCIPLINAS!$S$88)+IF(DISCIPLINAS!$X$85=$F$4,DISCIPLINAS!$X$88)+IF(DISCIPLINAS!$AC$85=$F$4,DISCIPLINAS!$AC$88)+IF(DISCIPLINAS!$D$140=$F$4,DISCIPLINAS!$D$143)+IF(DISCIPLINAS!$I$140=$F$4,DISCIPLINAS!$I$143)+IF(DISCIPLINAS!$N$140=$F$4,DISCIPLINAS!$N$143)+IF(DISCIPLINAS!$S$140=$F$4,DISCIPLINAS!$S$143)+IF(DISCIPLINAS!$X$140=$F$4,DISCIPLINAS!$X$143)+IF(DISCIPLINAS!$AC$140=$F$4,DISCIPLINAS!$AC$143)+IF(DISCIPLINAS!$D$195=$F$4,DISCIPLINAS!$D$198)+IF(DISCIPLINAS!$I$195=$F$4,DISCIPLINAS!$I$198)+IF(DISCIPLINAS!$N$195=$F$4,DISCIPLINAS!$N$198)+IF(DISCIPLINAS!$S$195=$F$4,DISCIPLINAS!$S$198)+IF(DISCIPLINAS!$X$195=$F$4,DISCIPLINAS!$X$198)+IF(DISCIPLINAS!$AC$195=$F$4,DISCIPLINAS!$AC$198)+IF(DISCIPLINAS!$D$250=$F$4,DISCIPLINAS!$D$253)+IF(DISCIPLINAS!$I$250=$F$4,DISCIPLINAS!$I$253)+IF(DISCIPLINAS!$N$250=$F$4,DISCIPLINAS!$N$253)+IF(DISCIPLINAS!$S$250=$F$4,DISCIPLINAS!$S$253)+IF(DISCIPLINAS!$X$250=$F$4,DISCIPLINAS!$X$253)+IF(DISCIPLINAS!$AC$250=$F$4,DISCIPLINAS!$AC$253)+IF(DISCIPLINAS!$D$306=$F$4,DISCIPLINAS!$D$309)+IF(DISCIPLINAS!$I$306=$F$4,DISCIPLINAS!$I$309)+IF(DISCIPLINAS!$N$306=$F$4,DISCIPLINAS!$N$309)+IF(DISCIPLINAS!$S$306=$F$4,DISCIPLINAS!$S$309)+IF(DISCIPLINAS!$X$306=$F$4,DISCIPLINAS!$X$309)+IF(DISCIPLINAS!$AC$306=$F$4,DISCIPLINAS!$AC$309)+IF(DISCIPLINAS!$D$361=$F$4,DISCIPLINAS!$D$364)+IF(DISCIPLINAS!$I$361=$F$4,DISCIPLINAS!$I$364)+IF(DISCIPLINAS!$N$361=$F$4,DISCIPLINAS!$N$364)+IF(DISCIPLINAS!$S$361=$F$4,DISCIPLINAS!$S$364)+IF(DISCIPLINAS!$X$361=$F$4,DISCIPLINAS!$X$364)+IF(DISCIPLINAS!$AC$361=$F$4,DISCIPLINAS!$AC$364)+IF(DISCIPLINAS!$D$416=$F$4,DISCIPLINAS!$D$419)+IF(DISCIPLINAS!$I$416=$F$4,DISCIPLINAS!$I$419)+IF(DISCIPLINAS!$N$416=$F$4,DISCIPLINAS!$N$419)+IF(DISCIPLINAS!$S$416=$F$4,DISCIPLINAS!$S$419)+IF(DISCIPLINAS!$X$416=$F$4,DISCIPLINAS!$X$419)+IF(DISCIPLINAS!$AC$416=$F$4,DISCIPLINAS!$AC$419)+IF(DISCIPLINAS!$D$471=$F$4,DISCIPLINAS!$D$474)+IF(DISCIPLINAS!$I$471=$F$4,DISCIPLINAS!$I$474)+IF(DISCIPLINAS!$N$471=$F$4,DISCIPLINAS!$N$474)+IF(DISCIPLINAS!$S$471=$F$4,DISCIPLINAS!$S$474)+IF(DISCIPLINAS!$X$471=$F$4,DISCIPLINAS!$X$474)+IF(DISCIPLINAS!$AC$471=$F$4,DISCIPLINAS!$AC$474)</f>
        <v>0</v>
      </c>
      <c r="K9" s="5"/>
      <c r="M9" s="92" t="s">
        <v>238</v>
      </c>
      <c r="N9" s="90">
        <f>(G6+G15+G25+G35+G53+G64+G73+G92+G102+G114+G126)/(G5+G14+G24+G34+G52+G63+G72+G91+G101+G113+G125)</f>
        <v>11.904201680672267</v>
      </c>
      <c r="O9" s="5"/>
      <c r="P9" s="5"/>
      <c r="Q9" s="5"/>
      <c r="R9" s="5"/>
      <c r="S9" s="5"/>
      <c r="T9" s="5"/>
    </row>
    <row r="10" spans="1:20" ht="15" customHeight="1" x14ac:dyDescent="0.25">
      <c r="A10" s="66" t="s">
        <v>71</v>
      </c>
      <c r="B10" s="37">
        <f>SUMIFS(DISCIPLINAS!$E$48:$E$504,DISCIPLINAS!$C$48:$C$504,A10)+SUMIFS(DISCIPLINAS!$J$48:$J$504,DISCIPLINAS!$H$48:$H$504,A10)+SUMIFS(DISCIPLINAS!$O$48:$O$504,DISCIPLINAS!$M$48:$M$504,A10)+SUMIFS(DISCIPLINAS!$T$48:$T$504,DISCIPLINAS!$R$48:$R$504,A10)+SUMIFS(DISCIPLINAS!$Y$48:$Y$504,DISCIPLINAS!$W$48:$W$504,A10)</f>
        <v>0</v>
      </c>
      <c r="C10" s="38">
        <f>B10/CRITÉRIOS!$G$18</f>
        <v>0</v>
      </c>
      <c r="D10" s="38">
        <f>B10/CRITÉRIOS!$G$17</f>
        <v>0</v>
      </c>
      <c r="F10" s="78" t="s">
        <v>61</v>
      </c>
      <c r="G10" s="79">
        <f>COUNTIFS(C7:C10,"&gt;=100%",D7:D10,"&lt;=100%")</f>
        <v>0</v>
      </c>
      <c r="I10" s="75" t="s">
        <v>206</v>
      </c>
      <c r="J10" s="81">
        <f>SUM(J7:J9)</f>
        <v>1.8611111111111112</v>
      </c>
      <c r="M10" s="92" t="s">
        <v>239</v>
      </c>
      <c r="N10" s="91">
        <f>1-(COUNTIF(B7:B130, "&gt;12")/N7)</f>
        <v>0.8110236220472441</v>
      </c>
    </row>
    <row r="11" spans="1:20" s="35" customFormat="1" ht="15" customHeight="1" x14ac:dyDescent="0.25">
      <c r="B11" s="64"/>
      <c r="C11" s="64"/>
      <c r="D11" s="65"/>
      <c r="F11" s="78" t="s">
        <v>62</v>
      </c>
      <c r="G11" s="37">
        <f>COUNTIF(C7:C10, "&lt;100%")</f>
        <v>4</v>
      </c>
      <c r="I11" s="7"/>
      <c r="J11" s="1"/>
      <c r="K11" s="1"/>
      <c r="L11" s="1"/>
      <c r="M11" s="1"/>
      <c r="N11" s="64"/>
    </row>
    <row r="12" spans="1:20" s="5" customFormat="1" ht="23.25" customHeight="1" x14ac:dyDescent="0.25">
      <c r="A12" s="48"/>
      <c r="B12" s="94" t="s">
        <v>147</v>
      </c>
      <c r="C12" s="50" t="s">
        <v>52</v>
      </c>
      <c r="D12" s="94" t="s">
        <v>15</v>
      </c>
      <c r="F12" s="1"/>
      <c r="G12" s="7"/>
      <c r="I12" s="7"/>
      <c r="J12" s="83"/>
      <c r="K12" s="1"/>
      <c r="L12" s="1"/>
      <c r="M12" s="131" t="s">
        <v>256</v>
      </c>
      <c r="N12" s="132"/>
      <c r="O12" s="1"/>
      <c r="R12" s="1"/>
      <c r="S12" s="1"/>
      <c r="T12" s="1"/>
    </row>
    <row r="13" spans="1:20" ht="18.75" x14ac:dyDescent="0.25">
      <c r="A13" s="48" t="s">
        <v>166</v>
      </c>
      <c r="B13" s="37">
        <f>SUMIFS(DISCIPLINAS!$E$48:$E$504,DISCIPLINAS!$C$48:$C$504,A13)+SUMIFS(DISCIPLINAS!$J$48:$J$504,DISCIPLINAS!$H$48:$H$504,A13)+SUMIFS(DISCIPLINAS!$O$48:$O$504,DISCIPLINAS!$M$48:$M$504,A13)+SUMIFS(DISCIPLINAS!$T$48:$T$504,DISCIPLINAS!$R$48:$R$504,A13)+SUMIFS(DISCIPLINAS!$Y$48:$Y$504,DISCIPLINAS!$W$48:$W$504,A13)</f>
        <v>101</v>
      </c>
      <c r="C13" s="49">
        <f>B13/CRITÉRIOS!$G$18</f>
        <v>12.625</v>
      </c>
      <c r="D13" s="38">
        <f>B13/CRITÉRIOS!$G$17</f>
        <v>6.3125</v>
      </c>
      <c r="F13" s="136" t="s">
        <v>166</v>
      </c>
      <c r="G13" s="136"/>
      <c r="I13" s="134" t="s">
        <v>207</v>
      </c>
      <c r="J13" s="135"/>
      <c r="M13" s="103" t="s">
        <v>167</v>
      </c>
      <c r="N13" s="77">
        <f>G8</f>
        <v>9.8611111111111107</v>
      </c>
    </row>
    <row r="14" spans="1:20" ht="15" customHeight="1" x14ac:dyDescent="0.25">
      <c r="A14" s="56" t="s">
        <v>95</v>
      </c>
      <c r="B14" s="37">
        <f>SUMIFS(DISCIPLINAS!$E$48:$E$504,DISCIPLINAS!$C$48:$C$504,A14)+SUMIFS(DISCIPLINAS!$J$48:$J$504,DISCIPLINAS!$H$48:$H$504,A14)+SUMIFS(DISCIPLINAS!$O$48:$O$504,DISCIPLINAS!$M$48:$M$504,A14)+SUMIFS(DISCIPLINAS!$T$48:$T$504,DISCIPLINAS!$R$48:$R$504,A14)+SUMIFS(DISCIPLINAS!$Y$48:$Y$504,DISCIPLINAS!$W$48:$W$504,A14)</f>
        <v>0</v>
      </c>
      <c r="C14" s="49">
        <f>B14/CRITÉRIOS!$G$18</f>
        <v>0</v>
      </c>
      <c r="D14" s="38">
        <f>B14/CRITÉRIOS!$G$17</f>
        <v>0</v>
      </c>
      <c r="F14" s="60" t="s">
        <v>194</v>
      </c>
      <c r="G14" s="69">
        <f>COUNTIF(B14:B21,"&lt;&gt;")</f>
        <v>8</v>
      </c>
      <c r="I14" s="45" t="s">
        <v>203</v>
      </c>
      <c r="J14" s="80">
        <f>IF(DISCIPLINAS!$D$26=$F$13,DISCIPLINAS!$D$33)+IF(DISCIPLINAS!$I$26=$F$13,DISCIPLINAS!$I$33)+IF(DISCIPLINAS!$N$26=$F$13,DISCIPLINAS!$N$33)+IF(DISCIPLINAS!$S$26=$F$13,DISCIPLINAS!$S$33)+IF(DISCIPLINAS!$X$26=$F$13,DISCIPLINAS!$X$33)+IF(DISCIPLINAS!$AC$26=$F$13,DISCIPLINAS!$AC$33)+IF(DISCIPLINAS!$D$81=$F$13,DISCIPLINAS!$D$88)+IF(DISCIPLINAS!$I$81=$F$13,DISCIPLINAS!$I$88)+IF(DISCIPLINAS!$N$81=$F$13,DISCIPLINAS!$N$88)+IF(DISCIPLINAS!$S$81=$F$13,DISCIPLINAS!$S$88)+IF(DISCIPLINAS!$X$81=$F$13,DISCIPLINAS!$X$88)+IF(DISCIPLINAS!$AC$81=$F$13,DISCIPLINAS!$AC$88)+IF(DISCIPLINAS!$D$136=$F$13,DISCIPLINAS!$D$143)+IF(DISCIPLINAS!$I$136=$F$13,DISCIPLINAS!$I$143)+IF(DISCIPLINAS!$N$136=$F$13,DISCIPLINAS!$N$143)+IF(DISCIPLINAS!$S$136=$F$13,DISCIPLINAS!$S$143)+IF(DISCIPLINAS!$X$136=$F$13,DISCIPLINAS!$X$143)+IF(DISCIPLINAS!$AC$136=$F$13,DISCIPLINAS!$AC$143)+IF(DISCIPLINAS!$D$191=$F$13,DISCIPLINAS!$D$198)+IF(DISCIPLINAS!$I$191=$F$13,DISCIPLINAS!$I$198)+IF(DISCIPLINAS!$N$191=$F$13,DISCIPLINAS!$N$198)+IF(DISCIPLINAS!$S$191=$F$13,DISCIPLINAS!$S$198)+IF(DISCIPLINAS!$X$191=$F$13,DISCIPLINAS!$X$198)+IF(DISCIPLINAS!$AC$191=$F$13,DISCIPLINAS!$AC$198)+IF(DISCIPLINAS!$D$246=$F$13,DISCIPLINAS!$D$253)+IF(DISCIPLINAS!$I$246=$F$13,DISCIPLINAS!$I$253)+IF(DISCIPLINAS!$N$246=$F$13,DISCIPLINAS!$N$253)+IF(DISCIPLINAS!$S$246=$F$13,DISCIPLINAS!$S$253)+IF(DISCIPLINAS!$X$246=$F$13,DISCIPLINAS!$X$253)+IF(DISCIPLINAS!$AC$246=$F$13,DISCIPLINAS!$AC$253)+IF(DISCIPLINAS!$D$302=$F$13,DISCIPLINAS!$D$309)+IF(DISCIPLINAS!$I$302=$F$13,DISCIPLINAS!$I$309)+IF(DISCIPLINAS!$N$302=$F$13,DISCIPLINAS!$N$309)+IF(DISCIPLINAS!$S$302=$F$13,DISCIPLINAS!$S$309)+IF(DISCIPLINAS!$X$302=$F$13,DISCIPLINAS!$X$309)+IF(DISCIPLINAS!$AC$302=$F$13,DISCIPLINAS!$AC$309)+IF(DISCIPLINAS!$D$357=$F$13,DISCIPLINAS!$D$364)+IF(DISCIPLINAS!$I$357=$F$13,DISCIPLINAS!$I$364)+IF(DISCIPLINAS!$N$357=$F$13,DISCIPLINAS!$N$364)+IF(DISCIPLINAS!$S$357=$F$13,DISCIPLINAS!$S$364)+IF(DISCIPLINAS!$X$357=$F$13,DISCIPLINAS!$X$364)+IF(DISCIPLINAS!$AC$357=$F$13,DISCIPLINAS!$AC$364)+IF(DISCIPLINAS!$D$412=$F$13,DISCIPLINAS!$D$419)+IF(DISCIPLINAS!$I$412=$F$13,DISCIPLINAS!$I$419)+IF(DISCIPLINAS!$N$412=$F$13,DISCIPLINAS!$N$419)+IF(DISCIPLINAS!$S$412=$F$13,DISCIPLINAS!$S$419)+IF(DISCIPLINAS!$X$412=$F$13,DISCIPLINAS!$X$419)+IF(DISCIPLINAS!$AC$412=$F$13,DISCIPLINAS!$AC$419)+IF(DISCIPLINAS!$D$467=$F$13,DISCIPLINAS!$D$474)+IF(DISCIPLINAS!$I$467=$F$13,DISCIPLINAS!$I$474)+IF(DISCIPLINAS!$N$467=$F$13,DISCIPLINAS!$N$474)+IF(DISCIPLINAS!$S$467=$F$13,DISCIPLINAS!$S$474)+IF(DISCIPLINAS!$X$467=$F$13,DISCIPLINAS!$X$474)+IF(DISCIPLINAS!$AC$467=$F$13,DISCIPLINAS!$AC$474)</f>
        <v>1.0145348837209303</v>
      </c>
      <c r="K14" s="5"/>
      <c r="L14" s="5"/>
      <c r="M14" s="103" t="s">
        <v>166</v>
      </c>
      <c r="N14" s="77">
        <f>G17</f>
        <v>13.63953488372093</v>
      </c>
    </row>
    <row r="15" spans="1:20" ht="15" customHeight="1" x14ac:dyDescent="0.25">
      <c r="A15" s="56" t="s">
        <v>96</v>
      </c>
      <c r="B15" s="37">
        <f>SUMIFS(DISCIPLINAS!$E$48:$E$504,DISCIPLINAS!$C$48:$C$504,A15)+SUMIFS(DISCIPLINAS!$J$48:$J$504,DISCIPLINAS!$H$48:$H$504,A15)+SUMIFS(DISCIPLINAS!$O$48:$O$504,DISCIPLINAS!$M$48:$M$504,A15)+SUMIFS(DISCIPLINAS!$T$48:$T$504,DISCIPLINAS!$R$48:$R$504,A15)+SUMIFS(DISCIPLINAS!$Y$48:$Y$504,DISCIPLINAS!$W$48:$W$504,A15)</f>
        <v>0</v>
      </c>
      <c r="C15" s="49">
        <f>B15/CRITÉRIOS!$G$18</f>
        <v>0</v>
      </c>
      <c r="D15" s="38">
        <f>B15/CRITÉRIOS!$G$17</f>
        <v>0</v>
      </c>
      <c r="F15" s="61" t="s">
        <v>196</v>
      </c>
      <c r="G15" s="67">
        <f>SUM(B13:B21)</f>
        <v>101</v>
      </c>
      <c r="I15" s="45" t="s">
        <v>204</v>
      </c>
      <c r="J15" s="80">
        <f>IF(DISCIPLINAS!$D$28=$F$13,DISCIPLINAS!$D$33)+IF(DISCIPLINAS!$I$28=$F$13,DISCIPLINAS!$I$33)+IF(DISCIPLINAS!$N$28=$F$13,DISCIPLINAS!$N$33)+IF(DISCIPLINAS!$S$28=$F$13,DISCIPLINAS!$S$33)+IF(DISCIPLINAS!$X$28=$F$13,DISCIPLINAS!$X$33)+IF(DISCIPLINAS!$AC$28=$F$13,DISCIPLINAS!$AC$33)+IF(DISCIPLINAS!$D$83=$F$13,DISCIPLINAS!$D$88)+IF(DISCIPLINAS!$I$83=$F$13,DISCIPLINAS!$I$88)+IF(DISCIPLINAS!$N$83=$F$13,DISCIPLINAS!$N$88)+IF(DISCIPLINAS!$S$83=$F$13,DISCIPLINAS!$S$88)+IF(DISCIPLINAS!$X$83=$F$13,DISCIPLINAS!$X$88)+IF(DISCIPLINAS!$AC$83=$F$13,DISCIPLINAS!$AC$88)+IF(DISCIPLINAS!$D$138=$F$13,DISCIPLINAS!$D$143)+IF(DISCIPLINAS!$I$138=$F$13,DISCIPLINAS!$I$143)+IF(DISCIPLINAS!$N$138=$F$13,DISCIPLINAS!$N$143)+IF(DISCIPLINAS!$S$138=$F$13,DISCIPLINAS!$S$143)+IF(DISCIPLINAS!$X$138=$F$13,DISCIPLINAS!$X$143)+IF(DISCIPLINAS!$AC$138=$F$13,DISCIPLINAS!$AC$143)+IF(DISCIPLINAS!$D$193=$F$13,DISCIPLINAS!$D$198)+IF(DISCIPLINAS!$I$193=$F$13,DISCIPLINAS!$I$198)+IF(DISCIPLINAS!$N$193=$F$13,DISCIPLINAS!$N$198)+IF(DISCIPLINAS!$S$193=$F$13,DISCIPLINAS!$S$198)+IF(DISCIPLINAS!$X$193=$F$13,DISCIPLINAS!$X$198)+IF(DISCIPLINAS!$AC$193=$F$13,DISCIPLINAS!$AC$198)+IF(DISCIPLINAS!$D$248=$F$13,DISCIPLINAS!$D$253)+IF(DISCIPLINAS!$I$248=$F$13,DISCIPLINAS!$I$253)+IF(DISCIPLINAS!$N$248=$F$13,DISCIPLINAS!$N$253)+IF(DISCIPLINAS!$S$248=$F$13,DISCIPLINAS!$S$253)+IF(DISCIPLINAS!$X$248=$F$13,DISCIPLINAS!$X$253)+IF(DISCIPLINAS!$AC$248=$F$13,DISCIPLINAS!$AC$253)+IF(DISCIPLINAS!$D$304=$F$13,DISCIPLINAS!$D$309)+IF(DISCIPLINAS!$I$304=$F$13,DISCIPLINAS!$I$309)+IF(DISCIPLINAS!$N$304=$F$13,DISCIPLINAS!$N$309)+IF(DISCIPLINAS!$S$304=$F$13,DISCIPLINAS!$S$309)+IF(DISCIPLINAS!$X$304=$F$13,DISCIPLINAS!$X$309)+IF(DISCIPLINAS!$AC$304=$F$13,DISCIPLINAS!$AC$309)+IF(DISCIPLINAS!$D$359=$F$13,DISCIPLINAS!$D$364)+IF(DISCIPLINAS!$I$359=$F$13,DISCIPLINAS!$I$364)+IF(DISCIPLINAS!$N$359=$F$13,DISCIPLINAS!$N$364)+IF(DISCIPLINAS!$S$359=$F$13,DISCIPLINAS!$S$364)+IF(DISCIPLINAS!$X$359=$F$13,DISCIPLINAS!$X$364)+IF(DISCIPLINAS!$AC$359=$F$13,DISCIPLINAS!$AC$364)+IF(DISCIPLINAS!$D$414=$F$13,DISCIPLINAS!$D$419)+IF(DISCIPLINAS!$I$414=$F$13,DISCIPLINAS!$I$419)+IF(DISCIPLINAS!$N$414=$F$13,DISCIPLINAS!$N$419)+IF(DISCIPLINAS!$S$414=$F$13,DISCIPLINAS!$S$419)+IF(DISCIPLINAS!$X$414=$F$13,DISCIPLINAS!$X$419)+IF(DISCIPLINAS!$AC$414=$F$13,DISCIPLINAS!$AC$419)+IF(DISCIPLINAS!$D$469=$F$13,DISCIPLINAS!$D$474)+IF(DISCIPLINAS!$I$469=$F$13,DISCIPLINAS!$I$474)+IF(DISCIPLINAS!$N$469=$F$13,DISCIPLINAS!$N$474)+IF(DISCIPLINAS!$S$469=$F$13,DISCIPLINAS!$S$474)+IF(DISCIPLINAS!$X$469=$F$13,DISCIPLINAS!$X$474)+IF(DISCIPLINAS!$AC$469=$F$13,DISCIPLINAS!$AC$474)</f>
        <v>0</v>
      </c>
      <c r="M15" s="103" t="s">
        <v>165</v>
      </c>
      <c r="N15" s="77">
        <f>G27</f>
        <v>15.329943760449916</v>
      </c>
    </row>
    <row r="16" spans="1:20" x14ac:dyDescent="0.25">
      <c r="A16" s="56" t="s">
        <v>186</v>
      </c>
      <c r="B16" s="37">
        <f>SUMIFS(DISCIPLINAS!$E$48:$E$504,DISCIPLINAS!$C$48:$C$504,A16)+SUMIFS(DISCIPLINAS!$J$48:$J$504,DISCIPLINAS!$H$48:$H$504,A16)+SUMIFS(DISCIPLINAS!$O$48:$O$504,DISCIPLINAS!$M$48:$M$504,A16)+SUMIFS(DISCIPLINAS!$T$48:$T$504,DISCIPLINAS!$R$48:$R$504,A16)+SUMIFS(DISCIPLINAS!$Y$48:$Y$504,DISCIPLINAS!$W$48:$W$504,A16)</f>
        <v>0</v>
      </c>
      <c r="C16" s="49">
        <f>B16/CRITÉRIOS!$G$18</f>
        <v>0</v>
      </c>
      <c r="D16" s="38">
        <f>B16/CRITÉRIOS!$G$17</f>
        <v>0</v>
      </c>
      <c r="F16" s="62" t="s">
        <v>195</v>
      </c>
      <c r="G16" s="71">
        <f>G15/G14</f>
        <v>12.625</v>
      </c>
      <c r="I16" s="45" t="s">
        <v>205</v>
      </c>
      <c r="J16" s="80">
        <f>IF(DISCIPLINAS!$D$30=$F$13,DISCIPLINAS!$D$33)+IF(DISCIPLINAS!$I$30=$F$13,DISCIPLINAS!$I$33)+IF(DISCIPLINAS!$N$30=$F$13,DISCIPLINAS!$N$33)+IF(DISCIPLINAS!$S$30=$F$13,DISCIPLINAS!$S$33)+IF(DISCIPLINAS!$X$30=$F$13,DISCIPLINAS!$X$33)+IF(DISCIPLINAS!$AC$30=$F$13,DISCIPLINAS!$AC$33)+IF(DISCIPLINAS!$D$85=$F$13,DISCIPLINAS!$D$88)+IF(DISCIPLINAS!$I$85=$F$13,DISCIPLINAS!$I$88)+IF(DISCIPLINAS!$N$85=$F$13,DISCIPLINAS!$N$88)+IF(DISCIPLINAS!$S$85=$F$13,DISCIPLINAS!$S$88)+IF(DISCIPLINAS!$X$85=$F$13,DISCIPLINAS!$X$88)+IF(DISCIPLINAS!$AC$85=$F$13,DISCIPLINAS!$AC$88)+IF(DISCIPLINAS!$D$140=$F$13,DISCIPLINAS!$D$143)+IF(DISCIPLINAS!$I$140=$F$13,DISCIPLINAS!$I$143)+IF(DISCIPLINAS!$N$140=$F$13,DISCIPLINAS!$N$143)+IF(DISCIPLINAS!$S$140=$F$13,DISCIPLINAS!$S$143)+IF(DISCIPLINAS!$X$140=$F$13,DISCIPLINAS!$X$143)+IF(DISCIPLINAS!$AC$140=$F$13,DISCIPLINAS!$AC$143)+IF(DISCIPLINAS!$D$195=$F$13,DISCIPLINAS!$D$198)+IF(DISCIPLINAS!$I$195=$F$13,DISCIPLINAS!$I$198)+IF(DISCIPLINAS!$N$195=$F$13,DISCIPLINAS!$N$198)+IF(DISCIPLINAS!$S$195=$F$13,DISCIPLINAS!$S$198)+IF(DISCIPLINAS!$X$195=$F$13,DISCIPLINAS!$X$198)+IF(DISCIPLINAS!$AC$195=$F$13,DISCIPLINAS!$AC$198)+IF(DISCIPLINAS!$D$250=$F$13,DISCIPLINAS!$D$253)+IF(DISCIPLINAS!$I$250=$F$13,DISCIPLINAS!$I$253)+IF(DISCIPLINAS!$N$250=$F$13,DISCIPLINAS!$N$253)+IF(DISCIPLINAS!$S$250=$F$13,DISCIPLINAS!$S$253)+IF(DISCIPLINAS!$X$250=$F$13,DISCIPLINAS!$X$253)+IF(DISCIPLINAS!$AC$250=$F$13,DISCIPLINAS!$AC$253)+IF(DISCIPLINAS!$D$306=$F$13,DISCIPLINAS!$D$309)+IF(DISCIPLINAS!$I$306=$F$13,DISCIPLINAS!$I$309)+IF(DISCIPLINAS!$N$306=$F$13,DISCIPLINAS!$N$309)+IF(DISCIPLINAS!$S$306=$F$13,DISCIPLINAS!$S$309)+IF(DISCIPLINAS!$X$306=$F$13,DISCIPLINAS!$X$309)+IF(DISCIPLINAS!$AC$306=$F$13,DISCIPLINAS!$AC$309)+IF(DISCIPLINAS!$D$361=$F$13,DISCIPLINAS!$D$364)+IF(DISCIPLINAS!$I$361=$F$13,DISCIPLINAS!$I$364)+IF(DISCIPLINAS!$N$361=$F$13,DISCIPLINAS!$N$364)+IF(DISCIPLINAS!$S$361=$F$13,DISCIPLINAS!$S$364)+IF(DISCIPLINAS!$X$361=$F$13,DISCIPLINAS!$X$364)+IF(DISCIPLINAS!$AC$361=$F$13,DISCIPLINAS!$AC$364)+IF(DISCIPLINAS!$D$416=$F$13,DISCIPLINAS!$D$419)+IF(DISCIPLINAS!$I$416=$F$13,DISCIPLINAS!$I$419)+IF(DISCIPLINAS!$N$416=$F$13,DISCIPLINAS!$N$419)+IF(DISCIPLINAS!$S$416=$F$13,DISCIPLINAS!$S$419)+IF(DISCIPLINAS!$X$416=$F$13,DISCIPLINAS!$X$419)+IF(DISCIPLINAS!$AC$416=$F$13,DISCIPLINAS!$AC$419)+IF(DISCIPLINAS!$D$471=$F$13,DISCIPLINAS!$D$474)+IF(DISCIPLINAS!$I$471=$F$13,DISCIPLINAS!$I$474)+IF(DISCIPLINAS!$N$471=$F$13,DISCIPLINAS!$N$474)+IF(DISCIPLINAS!$S$471=$F$13,DISCIPLINAS!$S$474)+IF(DISCIPLINAS!$X$471=$F$13,DISCIPLINAS!$X$474)+IF(DISCIPLINAS!$AC$471=$F$13,DISCIPLINAS!$AC$474)</f>
        <v>0</v>
      </c>
      <c r="M16" s="103" t="s">
        <v>246</v>
      </c>
      <c r="N16" s="77">
        <f>G37</f>
        <v>10</v>
      </c>
    </row>
    <row r="17" spans="1:14" x14ac:dyDescent="0.25">
      <c r="A17" s="56" t="s">
        <v>97</v>
      </c>
      <c r="B17" s="37">
        <f>SUMIFS(DISCIPLINAS!$E$48:$E$504,DISCIPLINAS!$C$48:$C$504,A17)+SUMIFS(DISCIPLINAS!$J$48:$J$504,DISCIPLINAS!$H$48:$H$504,A17)+SUMIFS(DISCIPLINAS!$O$48:$O$504,DISCIPLINAS!$M$48:$M$504,A17)+SUMIFS(DISCIPLINAS!$T$48:$T$504,DISCIPLINAS!$R$48:$R$504,A17)+SUMIFS(DISCIPLINAS!$Y$48:$Y$504,DISCIPLINAS!$W$48:$W$504,A17)</f>
        <v>0</v>
      </c>
      <c r="C17" s="49">
        <f>B17/CRITÉRIOS!$G$18</f>
        <v>0</v>
      </c>
      <c r="D17" s="38">
        <f>B17/CRITÉRIOS!$G$17</f>
        <v>0</v>
      </c>
      <c r="F17" s="76" t="s">
        <v>197</v>
      </c>
      <c r="G17" s="77">
        <f>G16+J17</f>
        <v>13.63953488372093</v>
      </c>
      <c r="I17" s="75" t="s">
        <v>206</v>
      </c>
      <c r="J17" s="81">
        <f>SUM(J14:J16)</f>
        <v>1.0145348837209303</v>
      </c>
      <c r="M17" s="103" t="s">
        <v>247</v>
      </c>
      <c r="N17" s="77">
        <f>G46</f>
        <v>10.071428571428571</v>
      </c>
    </row>
    <row r="18" spans="1:14" x14ac:dyDescent="0.25">
      <c r="A18" s="56" t="s">
        <v>98</v>
      </c>
      <c r="B18" s="37">
        <f>SUMIFS(DISCIPLINAS!$E$48:$E$504,DISCIPLINAS!$C$48:$C$504,A18)+SUMIFS(DISCIPLINAS!$J$48:$J$504,DISCIPLINAS!$H$48:$H$504,A18)+SUMIFS(DISCIPLINAS!$O$48:$O$504,DISCIPLINAS!$M$48:$M$504,A18)+SUMIFS(DISCIPLINAS!$T$48:$T$504,DISCIPLINAS!$R$48:$R$504,A18)+SUMIFS(DISCIPLINAS!$Y$48:$Y$504,DISCIPLINAS!$W$48:$W$504,A18)</f>
        <v>0</v>
      </c>
      <c r="C18" s="49">
        <f>B18/CRITÉRIOS!$G$18</f>
        <v>0</v>
      </c>
      <c r="D18" s="38">
        <f>B18/CRITÉRIOS!$G$17</f>
        <v>0</v>
      </c>
      <c r="F18" s="63" t="s">
        <v>60</v>
      </c>
      <c r="G18" s="67">
        <f>COUNTIF(D14:D21, "&gt;100%")</f>
        <v>0</v>
      </c>
      <c r="M18" s="103" t="s">
        <v>163</v>
      </c>
      <c r="N18" s="77">
        <f>G55</f>
        <v>14.493891472868219</v>
      </c>
    </row>
    <row r="19" spans="1:14" x14ac:dyDescent="0.25">
      <c r="A19" s="56" t="s">
        <v>99</v>
      </c>
      <c r="B19" s="37">
        <f>SUMIFS(DISCIPLINAS!$E$48:$E$504,DISCIPLINAS!$C$48:$C$504,A19)+SUMIFS(DISCIPLINAS!$J$48:$J$504,DISCIPLINAS!$H$48:$H$504,A19)+SUMIFS(DISCIPLINAS!$O$48:$O$504,DISCIPLINAS!$M$48:$M$504,A19)+SUMIFS(DISCIPLINAS!$T$48:$T$504,DISCIPLINAS!$R$48:$R$504,A19)+SUMIFS(DISCIPLINAS!$Y$48:$Y$504,DISCIPLINAS!$W$48:$W$504,A19)</f>
        <v>0</v>
      </c>
      <c r="C19" s="49">
        <f>B19/CRITÉRIOS!$G$18</f>
        <v>0</v>
      </c>
      <c r="D19" s="38">
        <f>B19/CRITÉRIOS!$G$17</f>
        <v>0</v>
      </c>
      <c r="F19" s="63" t="s">
        <v>61</v>
      </c>
      <c r="G19" s="68">
        <f>COUNTIFS(C14:C21,"&gt;=100%",D14:D21,"&lt;=100%")</f>
        <v>0</v>
      </c>
      <c r="M19" s="103" t="s">
        <v>168</v>
      </c>
      <c r="N19" s="81">
        <f>G66</f>
        <v>7.4996078431372553</v>
      </c>
    </row>
    <row r="20" spans="1:14" x14ac:dyDescent="0.25">
      <c r="A20" s="56" t="s">
        <v>100</v>
      </c>
      <c r="B20" s="37">
        <f>SUMIFS(DISCIPLINAS!$E$48:$E$504,DISCIPLINAS!$C$48:$C$504,A20)+SUMIFS(DISCIPLINAS!$J$48:$J$504,DISCIPLINAS!$H$48:$H$504,A20)+SUMIFS(DISCIPLINAS!$O$48:$O$504,DISCIPLINAS!$M$48:$M$504,A20)+SUMIFS(DISCIPLINAS!$T$48:$T$504,DISCIPLINAS!$R$48:$R$504,A20)+SUMIFS(DISCIPLINAS!$Y$48:$Y$504,DISCIPLINAS!$W$48:$W$504,A20)</f>
        <v>0</v>
      </c>
      <c r="C20" s="49">
        <f>B20/CRITÉRIOS!$G$18</f>
        <v>0</v>
      </c>
      <c r="D20" s="38">
        <f>B20/CRITÉRIOS!$G$17</f>
        <v>0</v>
      </c>
      <c r="F20" s="63" t="s">
        <v>62</v>
      </c>
      <c r="G20" s="67">
        <f>COUNTIF(C14:C21, "&lt;100%")</f>
        <v>8</v>
      </c>
      <c r="M20" s="103" t="s">
        <v>169</v>
      </c>
      <c r="N20" s="81">
        <f>G75</f>
        <v>7.333333333333333</v>
      </c>
    </row>
    <row r="21" spans="1:14" x14ac:dyDescent="0.25">
      <c r="A21" s="56" t="s">
        <v>101</v>
      </c>
      <c r="B21" s="37">
        <f>SUMIFS(DISCIPLINAS!$E$48:$E$504,DISCIPLINAS!$C$48:$C$504,A21)+SUMIFS(DISCIPLINAS!$J$48:$J$504,DISCIPLINAS!$H$48:$H$504,A21)+SUMIFS(DISCIPLINAS!$O$48:$O$504,DISCIPLINAS!$M$48:$M$504,A21)+SUMIFS(DISCIPLINAS!$T$48:$T$504,DISCIPLINAS!$R$48:$R$504,A21)+SUMIFS(DISCIPLINAS!$Y$48:$Y$504,DISCIPLINAS!$W$48:$W$504,A21)</f>
        <v>0</v>
      </c>
      <c r="C21" s="49">
        <f>B21/CRITÉRIOS!$G$18</f>
        <v>0</v>
      </c>
      <c r="D21" s="38">
        <f>B21/CRITÉRIOS!$G$17</f>
        <v>0</v>
      </c>
      <c r="M21" s="103" t="s">
        <v>170</v>
      </c>
      <c r="N21" s="81">
        <f>G94</f>
        <v>11.13</v>
      </c>
    </row>
    <row r="22" spans="1:14" x14ac:dyDescent="0.25">
      <c r="M22" s="103" t="s">
        <v>171</v>
      </c>
      <c r="N22" s="82">
        <f>G104</f>
        <v>13.287075543395654</v>
      </c>
    </row>
    <row r="23" spans="1:14" ht="30" x14ac:dyDescent="0.25">
      <c r="A23" s="48"/>
      <c r="B23" s="94" t="s">
        <v>147</v>
      </c>
      <c r="C23" s="50" t="s">
        <v>52</v>
      </c>
      <c r="D23" s="94" t="s">
        <v>15</v>
      </c>
      <c r="F23" s="136" t="s">
        <v>165</v>
      </c>
      <c r="G23" s="136"/>
      <c r="I23" s="134" t="s">
        <v>207</v>
      </c>
      <c r="J23" s="135"/>
      <c r="M23" s="103" t="s">
        <v>63</v>
      </c>
      <c r="N23" s="82">
        <f>G116</f>
        <v>15.875</v>
      </c>
    </row>
    <row r="24" spans="1:14" ht="18.75" x14ac:dyDescent="0.25">
      <c r="A24" s="48" t="s">
        <v>165</v>
      </c>
      <c r="B24" s="37">
        <f>SUMIFS(DISCIPLINAS!$E$48:$E$504,DISCIPLINAS!$C$48:$C$504,A24)+SUMIFS(DISCIPLINAS!$J$48:$J$504,DISCIPLINAS!$H$48:$H$504,A24)+SUMIFS(DISCIPLINAS!$O$48:$O$504,DISCIPLINAS!$M$48:$M$504,A24)+SUMIFS(DISCIPLINAS!$T$48:$T$504,DISCIPLINAS!$R$48:$R$504,A24)+SUMIFS(DISCIPLINAS!$Y$48:$Y$504,DISCIPLINAS!$W$48:$W$504,A24)</f>
        <v>77.8</v>
      </c>
      <c r="C24" s="49">
        <f>B24/CRITÉRIOS!$G$18</f>
        <v>9.7249999999999996</v>
      </c>
      <c r="D24" s="38">
        <f>B24/CRITÉRIOS!$G$17</f>
        <v>4.8624999999999998</v>
      </c>
      <c r="F24" s="60" t="s">
        <v>194</v>
      </c>
      <c r="G24" s="69">
        <f>SUM(COUNTIF(B25:B31,"&lt;&gt;")-1)</f>
        <v>6</v>
      </c>
      <c r="I24" s="45" t="s">
        <v>203</v>
      </c>
      <c r="J24" s="80">
        <f>IF(DISCIPLINAS!$D$26=$F$23,DISCIPLINAS!$D$33)+IF(DISCIPLINAS!$I$26=$F$23,DISCIPLINAS!$I$33)+IF(DISCIPLINAS!$N$26=$F$23,DISCIPLINAS!$N$33)+IF(DISCIPLINAS!$S$26=$F$23,DISCIPLINAS!$S$33)+IF(DISCIPLINAS!$X$26=$F$23,DISCIPLINAS!$X$33)+IF(DISCIPLINAS!$AC$26=$F$23,DISCIPLINAS!$AC$33)+IF(DISCIPLINAS!$D$81=$F$23,DISCIPLINAS!$D$88)+IF(DISCIPLINAS!$I$81=$F$23,DISCIPLINAS!$I$88)+IF(DISCIPLINAS!$N$81=$F$23,DISCIPLINAS!$N$88)+IF(DISCIPLINAS!$S$81=$F$23,DISCIPLINAS!$S$88)+IF(DISCIPLINAS!$X$81=$F$23,DISCIPLINAS!$X$88)+IF(DISCIPLINAS!$AC$81=$F$23,DISCIPLINAS!$AC$88)+IF(DISCIPLINAS!$D$136=$F$23,DISCIPLINAS!$D$143)+IF(DISCIPLINAS!$I$136=$F$23,DISCIPLINAS!$I$143)+IF(DISCIPLINAS!$N$136=$F$23,DISCIPLINAS!$N$143)+IF(DISCIPLINAS!$S$136=$F$23,DISCIPLINAS!$S$143)+IF(DISCIPLINAS!$X$136=$F$23,DISCIPLINAS!$X$143)+IF(DISCIPLINAS!$AC$136=$F$23,DISCIPLINAS!$AC$143)+IF(DISCIPLINAS!$D$191=$F$23,DISCIPLINAS!$D$198)+IF(DISCIPLINAS!$I$191=$F$23,DISCIPLINAS!$I$198)+IF(DISCIPLINAS!$N$191=$F$23,DISCIPLINAS!$N$198)+IF(DISCIPLINAS!$S$191=$F$23,DISCIPLINAS!$S$198)+IF(DISCIPLINAS!$X$191=$F$23,DISCIPLINAS!$X$198)+IF(DISCIPLINAS!$AC$191=$F$23,DISCIPLINAS!$AC$198)+IF(DISCIPLINAS!$D$246=$F$23,DISCIPLINAS!$D$253)+IF(DISCIPLINAS!$I$246=$F$23,DISCIPLINAS!$I$253)+IF(DISCIPLINAS!$N$246=$F$23,DISCIPLINAS!$N$253)+IF(DISCIPLINAS!$S$246=$F$23,DISCIPLINAS!$S$253)+IF(DISCIPLINAS!$X$246=$F$23,DISCIPLINAS!$X$253)+IF(DISCIPLINAS!$AC$246=$F$23,DISCIPLINAS!$AC$253)+IF(DISCIPLINAS!$D$302=$F$23,DISCIPLINAS!$D$309)+IF(DISCIPLINAS!$I$302=$F$23,DISCIPLINAS!$I$309)+IF(DISCIPLINAS!$N$302=$F$23,DISCIPLINAS!$N$309)+IF(DISCIPLINAS!$S$302=$F$23,DISCIPLINAS!$S$309)+IF(DISCIPLINAS!$X$302=$F$23,DISCIPLINAS!$X$309)+IF(DISCIPLINAS!$AC$302=$F$23,DISCIPLINAS!$AC$309)+IF(DISCIPLINAS!$D$357=$F$23,DISCIPLINAS!$D$364)+IF(DISCIPLINAS!$I$357=$F$23,DISCIPLINAS!$I$364)+IF(DISCIPLINAS!$N$357=$F$23,DISCIPLINAS!$N$364)+IF(DISCIPLINAS!$S$357=$F$23,DISCIPLINAS!$S$364)+IF(DISCIPLINAS!$X$357=$F$23,DISCIPLINAS!$X$364)+IF(DISCIPLINAS!$AC$357=$F$23,DISCIPLINAS!$AC$364)+IF(DISCIPLINAS!$D$412=$F$23,DISCIPLINAS!$D$419)+IF(DISCIPLINAS!$I$412=$F$23,DISCIPLINAS!$I$419)+IF(DISCIPLINAS!$N$412=$F$23,DISCIPLINAS!$N$419)+IF(DISCIPLINAS!$S$412=$F$23,DISCIPLINAS!$S$419)+IF(DISCIPLINAS!$X$412=$F$23,DISCIPLINAS!$X$419)+IF(DISCIPLINAS!$AC$412=$F$23,DISCIPLINAS!$AC$419)+IF(DISCIPLINAS!$D$467=$F$23,DISCIPLINAS!$D$474)+IF(DISCIPLINAS!$I$467=$F$23,DISCIPLINAS!$I$474)+IF(DISCIPLINAS!$N$467=$F$23,DISCIPLINAS!$N$474)+IF(DISCIPLINAS!$S$467=$F$23,DISCIPLINAS!$S$474)+IF(DISCIPLINAS!$X$467=$F$23,DISCIPLINAS!$X$474)+IF(DISCIPLINAS!$AC$467=$F$23,DISCIPLINAS!$AC$474)</f>
        <v>2.2237422100623192</v>
      </c>
      <c r="M24" s="103" t="s">
        <v>86</v>
      </c>
      <c r="N24" s="82">
        <f>G128</f>
        <v>10.36</v>
      </c>
    </row>
    <row r="25" spans="1:14" x14ac:dyDescent="0.25">
      <c r="A25" s="56" t="s">
        <v>191</v>
      </c>
      <c r="B25" s="37">
        <f>SUMIFS(DISCIPLINAS!$E$48:$E$504,DISCIPLINAS!$C$48:$C$504,A25)+SUMIFS(DISCIPLINAS!$J$48:$J$504,DISCIPLINAS!$H$48:$H$504,A25)+SUMIFS(DISCIPLINAS!$O$48:$O$504,DISCIPLINAS!$M$48:$M$504,A25)+SUMIFS(DISCIPLINAS!$T$48:$T$504,DISCIPLINAS!$R$48:$R$504,A25)+SUMIFS(DISCIPLINAS!$Y$48:$Y$504,DISCIPLINAS!$W$48:$W$504,A25)</f>
        <v>0</v>
      </c>
      <c r="C25" s="49">
        <f>B25/CRITÉRIOS!$G$18</f>
        <v>0</v>
      </c>
      <c r="D25" s="38">
        <f>B25/CRITÉRIOS!$G$17</f>
        <v>0</v>
      </c>
      <c r="F25" s="61" t="s">
        <v>196</v>
      </c>
      <c r="G25" s="67">
        <f>SUM(B24:B30)</f>
        <v>77.8</v>
      </c>
      <c r="I25" s="45" t="s">
        <v>204</v>
      </c>
      <c r="J25" s="80">
        <f>IF(DISCIPLINAS!$D$28=$F$23,DISCIPLINAS!$D$33)+IF(DISCIPLINAS!$I$28=$F$23,DISCIPLINAS!$I$33)+IF(DISCIPLINAS!$N$28=$F$23,DISCIPLINAS!$N$33)+IF(DISCIPLINAS!$S$28=$F$23,DISCIPLINAS!$S$33)+IF(DISCIPLINAS!$X$28=$F$23,DISCIPLINAS!$X$33)+IF(DISCIPLINAS!$AC$28=$F$23,DISCIPLINAS!$AC$33)+IF(DISCIPLINAS!$D$83=$F$23,DISCIPLINAS!$D$88)+IF(DISCIPLINAS!$I$83=$F$23,DISCIPLINAS!$I$88)+IF(DISCIPLINAS!$N$83=$F$23,DISCIPLINAS!$N$88)+IF(DISCIPLINAS!$S$83=$F$23,DISCIPLINAS!$S$88)+IF(DISCIPLINAS!$X$83=$F$23,DISCIPLINAS!$X$88)+IF(DISCIPLINAS!$AC$83=$F$23,DISCIPLINAS!$AC$88)+IF(DISCIPLINAS!$D$138=$F$23,DISCIPLINAS!$D$143)+IF(DISCIPLINAS!$I$138=$F$23,DISCIPLINAS!$I$143)+IF(DISCIPLINAS!$N$138=$F$23,DISCIPLINAS!$N$143)+IF(DISCIPLINAS!$S$138=$F$23,DISCIPLINAS!$S$143)+IF(DISCIPLINAS!$X$138=$F$23,DISCIPLINAS!$X$143)+IF(DISCIPLINAS!$AC$138=$F$23,DISCIPLINAS!$AC$143)+IF(DISCIPLINAS!$D$193=$F$23,DISCIPLINAS!$D$198)+IF(DISCIPLINAS!$I$193=$F$23,DISCIPLINAS!$I$198)+IF(DISCIPLINAS!$N$193=$F$23,DISCIPLINAS!$N$198)+IF(DISCIPLINAS!$S$193=$F$23,DISCIPLINAS!$S$198)+IF(DISCIPLINAS!$X$193=$F$23,DISCIPLINAS!$X$198)+IF(DISCIPLINAS!$AC$193=$F$23,DISCIPLINAS!$AC$198)+IF(DISCIPLINAS!$D$248=$F$23,DISCIPLINAS!$D$253)+IF(DISCIPLINAS!$I$248=$F$23,DISCIPLINAS!$I$253)+IF(DISCIPLINAS!$N$248=$F$23,DISCIPLINAS!$N$253)+IF(DISCIPLINAS!$S$248=$F$23,DISCIPLINAS!$S$253)+IF(DISCIPLINAS!$X$248=$F$23,DISCIPLINAS!$X$253)+IF(DISCIPLINAS!$AC$248=$F$23,DISCIPLINAS!$AC$253)+IF(DISCIPLINAS!$D$304=$F$23,DISCIPLINAS!$D$309)+IF(DISCIPLINAS!$I$304=$F$23,DISCIPLINAS!$I$309)+IF(DISCIPLINAS!$N$304=$F$23,DISCIPLINAS!$N$309)+IF(DISCIPLINAS!$S$304=$F$23,DISCIPLINAS!$S$309)+IF(DISCIPLINAS!$X$304=$F$23,DISCIPLINAS!$X$309)+IF(DISCIPLINAS!$AC$304=$F$23,DISCIPLINAS!$AC$309)+IF(DISCIPLINAS!$D$359=$F$23,DISCIPLINAS!$D$364)+IF(DISCIPLINAS!$I$359=$F$23,DISCIPLINAS!$I$364)+IF(DISCIPLINAS!$N$359=$F$23,DISCIPLINAS!$N$364)+IF(DISCIPLINAS!$S$359=$F$23,DISCIPLINAS!$S$364)+IF(DISCIPLINAS!$X$359=$F$23,DISCIPLINAS!$X$364)+IF(DISCIPLINAS!$AC$359=$F$23,DISCIPLINAS!$AC$364)+IF(DISCIPLINAS!$D$414=$F$23,DISCIPLINAS!$D$419)+IF(DISCIPLINAS!$I$414=$F$23,DISCIPLINAS!$I$419)+IF(DISCIPLINAS!$N$414=$F$23,DISCIPLINAS!$N$419)+IF(DISCIPLINAS!$S$414=$F$23,DISCIPLINAS!$S$419)+IF(DISCIPLINAS!$X$414=$F$23,DISCIPLINAS!$X$419)+IF(DISCIPLINAS!$AC$414=$F$23,DISCIPLINAS!$AC$419)+IF(DISCIPLINAS!$D$469=$F$23,DISCIPLINAS!$D$474)+IF(DISCIPLINAS!$I$469=$F$23,DISCIPLINAS!$I$474)+IF(DISCIPLINAS!$N$469=$F$23,DISCIPLINAS!$N$474)+IF(DISCIPLINAS!$S$469=$F$23,DISCIPLINAS!$S$474)+IF(DISCIPLINAS!$X$469=$F$23,DISCIPLINAS!$X$474)+IF(DISCIPLINAS!$AC$469=$F$23,DISCIPLINAS!$AC$474)</f>
        <v>0.13953488372093023</v>
      </c>
    </row>
    <row r="26" spans="1:14" x14ac:dyDescent="0.25">
      <c r="A26" s="56" t="s">
        <v>93</v>
      </c>
      <c r="B26" s="37">
        <f>SUMIFS(DISCIPLINAS!$E$48:$E$504,DISCIPLINAS!$C$48:$C$504,A26)+SUMIFS(DISCIPLINAS!$J$48:$J$504,DISCIPLINAS!$H$48:$H$504,A26)+SUMIFS(DISCIPLINAS!$O$48:$O$504,DISCIPLINAS!$M$48:$M$504,A26)+SUMIFS(DISCIPLINAS!$T$48:$T$504,DISCIPLINAS!$R$48:$R$504,A26)+SUMIFS(DISCIPLINAS!$Y$48:$Y$504,DISCIPLINAS!$W$48:$W$504,A26)</f>
        <v>0</v>
      </c>
      <c r="C26" s="49">
        <f>B26/CRITÉRIOS!$G$18</f>
        <v>0</v>
      </c>
      <c r="D26" s="38">
        <f>B26/CRITÉRIOS!$G$17</f>
        <v>0</v>
      </c>
      <c r="F26" s="62" t="s">
        <v>195</v>
      </c>
      <c r="G26" s="71">
        <f>G25/G24</f>
        <v>12.966666666666667</v>
      </c>
      <c r="I26" s="45" t="s">
        <v>205</v>
      </c>
      <c r="J26" s="80">
        <f>IF(DISCIPLINAS!$D$30=$F$23,DISCIPLINAS!$D$33)+IF(DISCIPLINAS!$I$30=$F$23,DISCIPLINAS!$I$33)+IF(DISCIPLINAS!$N$30=$F$23,DISCIPLINAS!$N$33)+IF(DISCIPLINAS!$S$30=$F$23,DISCIPLINAS!$S$33)+IF(DISCIPLINAS!$X$30=$F$23,DISCIPLINAS!$X$33)+IF(DISCIPLINAS!$AC$30=$F$23,DISCIPLINAS!$AC$33)+IF(DISCIPLINAS!$D$85=$F$23,DISCIPLINAS!$D$88)+IF(DISCIPLINAS!$I$85=$F$23,DISCIPLINAS!$I$88)+IF(DISCIPLINAS!$N$85=$F$23,DISCIPLINAS!$N$88)+IF(DISCIPLINAS!$S$85=$F$23,DISCIPLINAS!$S$88)+IF(DISCIPLINAS!$X$85=$F$23,DISCIPLINAS!$X$88)+IF(DISCIPLINAS!$AC$85=$F$23,DISCIPLINAS!$AC$88)+IF(DISCIPLINAS!$D$140=$F$23,DISCIPLINAS!$D$143)+IF(DISCIPLINAS!$I$140=$F$23,DISCIPLINAS!$I$143)+IF(DISCIPLINAS!$N$140=$F$23,DISCIPLINAS!$N$143)+IF(DISCIPLINAS!$S$140=$F$23,DISCIPLINAS!$S$143)+IF(DISCIPLINAS!$X$140=$F$23,DISCIPLINAS!$X$143)+IF(DISCIPLINAS!$AC$140=$F$23,DISCIPLINAS!$AC$143)+IF(DISCIPLINAS!$D$195=$F$23,DISCIPLINAS!$D$198)+IF(DISCIPLINAS!$I$195=$F$23,DISCIPLINAS!$I$198)+IF(DISCIPLINAS!$N$195=$F$23,DISCIPLINAS!$N$198)+IF(DISCIPLINAS!$S$195=$F$23,DISCIPLINAS!$S$198)+IF(DISCIPLINAS!$X$195=$F$23,DISCIPLINAS!$X$198)+IF(DISCIPLINAS!$AC$195=$F$23,DISCIPLINAS!$AC$198)+IF(DISCIPLINAS!$D$250=$F$23,DISCIPLINAS!$D$253)+IF(DISCIPLINAS!$I$250=$F$23,DISCIPLINAS!$I$253)+IF(DISCIPLINAS!$N$250=$F$23,DISCIPLINAS!$N$253)+IF(DISCIPLINAS!$S$250=$F$23,DISCIPLINAS!$S$253)+IF(DISCIPLINAS!$X$250=$F$23,DISCIPLINAS!$X$253)+IF(DISCIPLINAS!$AC$250=$F$23,DISCIPLINAS!$AC$253)+IF(DISCIPLINAS!$D$306=$F$23,DISCIPLINAS!$D$309)+IF(DISCIPLINAS!$I$306=$F$23,DISCIPLINAS!$I$309)+IF(DISCIPLINAS!$N$306=$F$23,DISCIPLINAS!$N$309)+IF(DISCIPLINAS!$S$306=$F$23,DISCIPLINAS!$S$309)+IF(DISCIPLINAS!$X$306=$F$23,DISCIPLINAS!$X$309)+IF(DISCIPLINAS!$AC$306=$F$23,DISCIPLINAS!$AC$309)+IF(DISCIPLINAS!$D$361=$F$23,DISCIPLINAS!$D$364)+IF(DISCIPLINAS!$I$361=$F$23,DISCIPLINAS!$I$364)+IF(DISCIPLINAS!$N$361=$F$23,DISCIPLINAS!$N$364)+IF(DISCIPLINAS!$S$361=$F$23,DISCIPLINAS!$S$364)+IF(DISCIPLINAS!$X$361=$F$23,DISCIPLINAS!$X$364)+IF(DISCIPLINAS!$AC$361=$F$23,DISCIPLINAS!$AC$364)+IF(DISCIPLINAS!$D$416=$F$23,DISCIPLINAS!$D$419)+IF(DISCIPLINAS!$I$416=$F$23,DISCIPLINAS!$I$419)+IF(DISCIPLINAS!$N$416=$F$23,DISCIPLINAS!$N$419)+IF(DISCIPLINAS!$S$416=$F$23,DISCIPLINAS!$S$419)+IF(DISCIPLINAS!$X$416=$F$23,DISCIPLINAS!$X$419)+IF(DISCIPLINAS!$AC$416=$F$23,DISCIPLINAS!$AC$419)+IF(DISCIPLINAS!$D$471=$F$23,DISCIPLINAS!$D$474)+IF(DISCIPLINAS!$I$471=$F$23,DISCIPLINAS!$I$474)+IF(DISCIPLINAS!$N$471=$F$23,DISCIPLINAS!$N$474)+IF(DISCIPLINAS!$S$471=$F$23,DISCIPLINAS!$S$474)+IF(DISCIPLINAS!$X$471=$F$23,DISCIPLINAS!$X$474)+IF(DISCIPLINAS!$AC$471=$F$23,DISCIPLINAS!$AC$474)</f>
        <v>0</v>
      </c>
      <c r="M26" s="103" t="s">
        <v>258</v>
      </c>
      <c r="N26" s="105">
        <f>G82</f>
        <v>6</v>
      </c>
    </row>
    <row r="27" spans="1:14" x14ac:dyDescent="0.25">
      <c r="A27" s="57" t="s">
        <v>190</v>
      </c>
      <c r="B27" s="37">
        <f>SUMIFS(DISCIPLINAS!$E$48:$E$504,DISCIPLINAS!$C$48:$C$504,A27)+SUMIFS(DISCIPLINAS!$J$48:$J$504,DISCIPLINAS!$H$48:$H$504,A27)+SUMIFS(DISCIPLINAS!$O$48:$O$504,DISCIPLINAS!$M$48:$M$504,A27)+SUMIFS(DISCIPLINAS!$T$48:$T$504,DISCIPLINAS!$R$48:$R$504,A27)+SUMIFS(DISCIPLINAS!$Y$48:$Y$504,DISCIPLINAS!$W$48:$W$504,A27)</f>
        <v>0</v>
      </c>
      <c r="C27" s="49">
        <f>B27/CRITÉRIOS!$G$18</f>
        <v>0</v>
      </c>
      <c r="D27" s="38">
        <f>B27/CRITÉRIOS!$G$17</f>
        <v>0</v>
      </c>
      <c r="F27" s="76" t="s">
        <v>197</v>
      </c>
      <c r="G27" s="77">
        <f>G26+J27</f>
        <v>15.329943760449916</v>
      </c>
      <c r="I27" s="75" t="s">
        <v>206</v>
      </c>
      <c r="J27" s="81">
        <f>SUM(J24:J26)</f>
        <v>2.3632770937832492</v>
      </c>
      <c r="M27" s="103" t="s">
        <v>259</v>
      </c>
      <c r="N27" s="104">
        <f>G84</f>
        <v>20</v>
      </c>
    </row>
    <row r="28" spans="1:14" x14ac:dyDescent="0.25">
      <c r="A28" s="56" t="s">
        <v>92</v>
      </c>
      <c r="B28" s="37">
        <f>SUMIFS(DISCIPLINAS!$E$48:$E$504,DISCIPLINAS!$C$48:$C$504,A28)+SUMIFS(DISCIPLINAS!$J$48:$J$504,DISCIPLINAS!$H$48:$H$504,A28)+SUMIFS(DISCIPLINAS!$O$48:$O$504,DISCIPLINAS!$M$48:$M$504,A28)+SUMIFS(DISCIPLINAS!$T$48:$T$504,DISCIPLINAS!$R$48:$R$504,A28)+SUMIFS(DISCIPLINAS!$Y$48:$Y$504,DISCIPLINAS!$W$48:$W$504,A28)</f>
        <v>0</v>
      </c>
      <c r="C28" s="49">
        <f>B28/CRITÉRIOS!$G$18</f>
        <v>0</v>
      </c>
      <c r="D28" s="38">
        <f>B28/CRITÉRIOS!$G$17</f>
        <v>0</v>
      </c>
      <c r="F28" s="63" t="s">
        <v>60</v>
      </c>
      <c r="G28" s="67">
        <f>COUNTIF(D25:D30, "&gt;100%")</f>
        <v>0</v>
      </c>
    </row>
    <row r="29" spans="1:14" x14ac:dyDescent="0.25">
      <c r="A29" s="56" t="s">
        <v>74</v>
      </c>
      <c r="B29" s="37">
        <f>SUMIFS(DISCIPLINAS!$E$48:$E$504,DISCIPLINAS!$C$48:$C$504,A29)+SUMIFS(DISCIPLINAS!$J$48:$J$504,DISCIPLINAS!$H$48:$H$504,A29)+SUMIFS(DISCIPLINAS!$O$48:$O$504,DISCIPLINAS!$M$48:$M$504,A29)+SUMIFS(DISCIPLINAS!$T$48:$T$504,DISCIPLINAS!$R$48:$R$504,A29)+SUMIFS(DISCIPLINAS!$Y$48:$Y$504,DISCIPLINAS!$W$48:$W$504,A29)</f>
        <v>0</v>
      </c>
      <c r="C29" s="49">
        <f>B29/CRITÉRIOS!$G$18</f>
        <v>0</v>
      </c>
      <c r="D29" s="38">
        <f>B29/CRITÉRIOS!$G$17</f>
        <v>0</v>
      </c>
      <c r="F29" s="63" t="s">
        <v>61</v>
      </c>
      <c r="G29" s="68">
        <f>COUNTIFS(C25:C30,"&gt;=100%",D25:D30,"&lt;=100%")</f>
        <v>0</v>
      </c>
    </row>
    <row r="30" spans="1:14" x14ac:dyDescent="0.25">
      <c r="A30" s="56" t="s">
        <v>94</v>
      </c>
      <c r="B30" s="37">
        <f>SUMIFS(DISCIPLINAS!$E$48:$E$504,DISCIPLINAS!$C$48:$C$504,A30)+SUMIFS(DISCIPLINAS!$J$48:$J$504,DISCIPLINAS!$H$48:$H$504,A30)+SUMIFS(DISCIPLINAS!$O$48:$O$504,DISCIPLINAS!$M$48:$M$504,A30)+SUMIFS(DISCIPLINAS!$T$48:$T$504,DISCIPLINAS!$R$48:$R$504,A30)+SUMIFS(DISCIPLINAS!$Y$48:$Y$504,DISCIPLINAS!$W$48:$W$504,A30)</f>
        <v>0</v>
      </c>
      <c r="C30" s="49">
        <f>B30/CRITÉRIOS!$G$18</f>
        <v>0</v>
      </c>
      <c r="D30" s="38">
        <f>B30/CRITÉRIOS!$G$17</f>
        <v>0</v>
      </c>
      <c r="F30" s="63" t="s">
        <v>62</v>
      </c>
      <c r="G30" s="67">
        <f>COUNTIF(C25:C30, "&lt;100%")</f>
        <v>6</v>
      </c>
    </row>
    <row r="31" spans="1:14" x14ac:dyDescent="0.25">
      <c r="A31" s="111" t="s">
        <v>260</v>
      </c>
      <c r="B31" s="112" t="e">
        <f>SUMIFS([1]DISCIPLINAS!$E$48:$E$504,[1]DISCIPLINAS!$C$48:$C$504,A31)+SUMIFS([1]DISCIPLINAS!$J$48:$J$504,[1]DISCIPLINAS!$H$48:$H$504,A31)+SUMIFS([1]DISCIPLINAS!$O$48:$O$504,[1]DISCIPLINAS!$M$48:$M$504,A31)+SUMIFS([1]DISCIPLINAS!$T$48:$T$504,[1]DISCIPLINAS!$R$48:$R$504,A31)+SUMIFS([1]DISCIPLINAS!$Y$48:$Y$504,[1]DISCIPLINAS!$W$48:$W$504,A31)</f>
        <v>#VALUE!</v>
      </c>
      <c r="C31" s="49" t="e">
        <f>B31/[1]CRITÉRIOS!$G$18</f>
        <v>#VALUE!</v>
      </c>
      <c r="D31" s="38" t="e">
        <f>B31/[1]CRITÉRIOS!$G$17</f>
        <v>#VALUE!</v>
      </c>
    </row>
    <row r="33" spans="1:10" ht="30" x14ac:dyDescent="0.25">
      <c r="A33" s="48"/>
      <c r="B33" s="94" t="s">
        <v>147</v>
      </c>
      <c r="C33" s="50" t="s">
        <v>52</v>
      </c>
      <c r="D33" s="94" t="s">
        <v>15</v>
      </c>
      <c r="F33" s="136" t="s">
        <v>246</v>
      </c>
      <c r="G33" s="136"/>
      <c r="I33" s="134" t="s">
        <v>207</v>
      </c>
      <c r="J33" s="135"/>
    </row>
    <row r="34" spans="1:10" ht="18.75" x14ac:dyDescent="0.25">
      <c r="A34" s="48" t="s">
        <v>246</v>
      </c>
      <c r="B34" s="37">
        <f>SUMIFS(DISCIPLINAS!$E$48:$E$504,DISCIPLINAS!$C$48:$C$504,A34)+SUMIFS(DISCIPLINAS!$J$48:$J$504,DISCIPLINAS!$H$48:$H$504,A34)+SUMIFS(DISCIPLINAS!$O$48:$O$504,DISCIPLINAS!$M$48:$M$504,A34)+SUMIFS(DISCIPLINAS!$T$48:$T$504,DISCIPLINAS!$R$48:$R$504,A34)+SUMIFS(DISCIPLINAS!$Y$48:$Y$504,DISCIPLINAS!$W$48:$W$504,A34)</f>
        <v>16</v>
      </c>
      <c r="C34" s="49">
        <f>B34/CRITÉRIOS!$G$18</f>
        <v>2</v>
      </c>
      <c r="D34" s="38">
        <f>B34/CRITÉRIOS!$G$17</f>
        <v>1</v>
      </c>
      <c r="F34" s="60" t="s">
        <v>194</v>
      </c>
      <c r="G34" s="69">
        <f>COUNTIF(B35:B36,"&lt;&gt;")</f>
        <v>2</v>
      </c>
      <c r="I34" s="45" t="s">
        <v>203</v>
      </c>
      <c r="J34" s="80">
        <f>IF(DISCIPLINAS!$D$26=$F$33,DISCIPLINAS!$D$33)+IF(DISCIPLINAS!$I$26=$F$33,DISCIPLINAS!$I$33)+IF(DISCIPLINAS!$N$26=$F$33,DISCIPLINAS!$N$33)+IF(DISCIPLINAS!$S$26=$F$33,DISCIPLINAS!$S$33)+IF(DISCIPLINAS!$X$26=$F$33,DISCIPLINAS!$X$33)+IF(DISCIPLINAS!$AC$26=$F$33,DISCIPLINAS!$AC$33)+IF(DISCIPLINAS!$D$81=$F$33,DISCIPLINAS!$D$88)+IF(DISCIPLINAS!$I$81=$F$33,DISCIPLINAS!$I$88)+IF(DISCIPLINAS!$N$81=$F$33,DISCIPLINAS!$N$88)+IF(DISCIPLINAS!$S$81=$F$33,DISCIPLINAS!$S$88)+IF(DISCIPLINAS!$X$81=$F$33,DISCIPLINAS!$X$88)+IF(DISCIPLINAS!$AC$81=$F$33,DISCIPLINAS!$AC$88)+IF(DISCIPLINAS!$D$136=$F$33,DISCIPLINAS!$D$143)+IF(DISCIPLINAS!$I$136=$F$33,DISCIPLINAS!$I$143)+IF(DISCIPLINAS!$N$136=$F$33,DISCIPLINAS!$N$143)+IF(DISCIPLINAS!$S$136=$F$33,DISCIPLINAS!$S$143)+IF(DISCIPLINAS!$X$136=$F$33,DISCIPLINAS!$X$143)+IF(DISCIPLINAS!$AC$136=$F$33,DISCIPLINAS!$AC$143)+IF(DISCIPLINAS!$D$191=$F$33,DISCIPLINAS!$D$198)+IF(DISCIPLINAS!$I$191=$F$33,DISCIPLINAS!$I$198)+IF(DISCIPLINAS!$N$191=$F$33,DISCIPLINAS!$N$198)+IF(DISCIPLINAS!$S$191=$F$33,DISCIPLINAS!$S$198)+IF(DISCIPLINAS!$X$191=$F$33,DISCIPLINAS!$X$198)+IF(DISCIPLINAS!$AC$191=$F$33,DISCIPLINAS!$AC$198)+IF(DISCIPLINAS!$D$246=$F$33,DISCIPLINAS!$D$253)+IF(DISCIPLINAS!$I$246=$F$33,DISCIPLINAS!$I$253)+IF(DISCIPLINAS!$N$246=$F$33,DISCIPLINAS!$N$253)+IF(DISCIPLINAS!$S$246=$F$33,DISCIPLINAS!$S$253)+IF(DISCIPLINAS!$X$246=$F$33,DISCIPLINAS!$X$253)+IF(DISCIPLINAS!$AC$246=$F$33,DISCIPLINAS!$AC$253)+IF(DISCIPLINAS!$D$302=$F$33,DISCIPLINAS!$D$309)+IF(DISCIPLINAS!$I$302=$F$33,DISCIPLINAS!$I$309)+IF(DISCIPLINAS!$N$302=$F$33,DISCIPLINAS!$N$309)+IF(DISCIPLINAS!$S$302=$F$33,DISCIPLINAS!$S$309)+IF(DISCIPLINAS!$X$302=$F$33,DISCIPLINAS!$X$309)+IF(DISCIPLINAS!$AC$302=$F$33,DISCIPLINAS!$AC$309)+IF(DISCIPLINAS!$D$357=$F$33,DISCIPLINAS!$D$364)+IF(DISCIPLINAS!$I$357=$F$33,DISCIPLINAS!$I$364)+IF(DISCIPLINAS!$N$357=$F$33,DISCIPLINAS!$N$364)+IF(DISCIPLINAS!$S$357=$F$33,DISCIPLINAS!$S$364)+IF(DISCIPLINAS!$X$357=$F$33,DISCIPLINAS!$X$364)+IF(DISCIPLINAS!$AC$357=$F$33,DISCIPLINAS!$AC$364)+IF(DISCIPLINAS!$D$412=$F$33,DISCIPLINAS!$D$419)+IF(DISCIPLINAS!$I$412=$F$33,DISCIPLINAS!$I$419)+IF(DISCIPLINAS!$N$412=$F$33,DISCIPLINAS!$N$419)+IF(DISCIPLINAS!$S$412=$F$33,DISCIPLINAS!$S$419)+IF(DISCIPLINAS!$X$412=$F$33,DISCIPLINAS!$X$419)+IF(DISCIPLINAS!$AC$412=$F$33,DISCIPLINAS!$AC$419)+IF(DISCIPLINAS!$D$467=$F$33,DISCIPLINAS!$D$474)+IF(DISCIPLINAS!$I$467=$F$33,DISCIPLINAS!$I$474)+IF(DISCIPLINAS!$N$467=$F$33,DISCIPLINAS!$N$474)+IF(DISCIPLINAS!$S$467=$F$33,DISCIPLINAS!$S$474)+IF(DISCIPLINAS!$X$467=$F$33,DISCIPLINAS!$X$474)+IF(DISCIPLINAS!$AC$467=$F$33,DISCIPLINAS!$AC$474)</f>
        <v>2</v>
      </c>
    </row>
    <row r="35" spans="1:10" x14ac:dyDescent="0.25">
      <c r="A35" s="56" t="s">
        <v>77</v>
      </c>
      <c r="B35" s="37">
        <f>SUMIFS(DISCIPLINAS!$E$48:$E$504,DISCIPLINAS!$C$48:$C$504,A35)+SUMIFS(DISCIPLINAS!$J$48:$J$504,DISCIPLINAS!$H$48:$H$504,A35)+SUMIFS(DISCIPLINAS!$O$48:$O$504,DISCIPLINAS!$M$48:$M$504,A35)+SUMIFS(DISCIPLINAS!$T$48:$T$504,DISCIPLINAS!$R$48:$R$504,A35)+SUMIFS(DISCIPLINAS!$Y$48:$Y$504,DISCIPLINAS!$W$48:$W$504,A35)</f>
        <v>0</v>
      </c>
      <c r="C35" s="49">
        <f>B35/CRITÉRIOS!$G$18</f>
        <v>0</v>
      </c>
      <c r="D35" s="38">
        <f>B35/CRITÉRIOS!$G$17</f>
        <v>0</v>
      </c>
      <c r="F35" s="61" t="s">
        <v>196</v>
      </c>
      <c r="G35" s="67">
        <f>SUM(B34:B36)</f>
        <v>16</v>
      </c>
      <c r="I35" s="45" t="s">
        <v>204</v>
      </c>
      <c r="J35" s="80">
        <f>IF(DISCIPLINAS!$D$28=$F$33,DISCIPLINAS!$D$33)+IF(DISCIPLINAS!$I$28=$F$33,DISCIPLINAS!$I$33)+IF(DISCIPLINAS!$N$28=$F$33,DISCIPLINAS!$N$33)+IF(DISCIPLINAS!$S$28=$F$33,DISCIPLINAS!$S$33)+IF(DISCIPLINAS!$X$28=$F$33,DISCIPLINAS!$X$33)+IF(DISCIPLINAS!$AC$28=$F$33,DISCIPLINAS!$AC$33)+IF(DISCIPLINAS!$D$83=$F$33,DISCIPLINAS!$D$88)+IF(DISCIPLINAS!$I$83=$F$33,DISCIPLINAS!$I$88)+IF(DISCIPLINAS!$N$83=$F$33,DISCIPLINAS!$N$88)+IF(DISCIPLINAS!$S$83=$F$33,DISCIPLINAS!$S$88)+IF(DISCIPLINAS!$X$83=$F$33,DISCIPLINAS!$X$88)+IF(DISCIPLINAS!$AC$83=$F$33,DISCIPLINAS!$AC$88)+IF(DISCIPLINAS!$D$138=$F$33,DISCIPLINAS!$D$143)+IF(DISCIPLINAS!$I$138=$F$33,DISCIPLINAS!$I$143)+IF(DISCIPLINAS!$N$138=$F$33,DISCIPLINAS!$N$143)+IF(DISCIPLINAS!$S$138=$F$33,DISCIPLINAS!$S$143)+IF(DISCIPLINAS!$X$138=$F$33,DISCIPLINAS!$X$143)+IF(DISCIPLINAS!$AC$138=$F$33,DISCIPLINAS!$AC$143)+IF(DISCIPLINAS!$D$193=$F$33,DISCIPLINAS!$D$198)+IF(DISCIPLINAS!$I$193=$F$33,DISCIPLINAS!$I$198)+IF(DISCIPLINAS!$N$193=$F$33,DISCIPLINAS!$N$198)+IF(DISCIPLINAS!$S$193=$F$33,DISCIPLINAS!$S$198)+IF(DISCIPLINAS!$X$193=$F$33,DISCIPLINAS!$X$198)+IF(DISCIPLINAS!$AC$193=$F$33,DISCIPLINAS!$AC$198)+IF(DISCIPLINAS!$D$248=$F$33,DISCIPLINAS!$D$253)+IF(DISCIPLINAS!$I$248=$F$33,DISCIPLINAS!$I$253)+IF(DISCIPLINAS!$N$248=$F$33,DISCIPLINAS!$N$253)+IF(DISCIPLINAS!$S$248=$F$33,DISCIPLINAS!$S$253)+IF(DISCIPLINAS!$X$248=$F$33,DISCIPLINAS!$X$253)+IF(DISCIPLINAS!$AC$248=$F$33,DISCIPLINAS!$AC$253)+IF(DISCIPLINAS!$D$304=$F$33,DISCIPLINAS!$D$309)+IF(DISCIPLINAS!$I$304=$F$33,DISCIPLINAS!$I$309)+IF(DISCIPLINAS!$N$304=$F$33,DISCIPLINAS!$N$309)+IF(DISCIPLINAS!$S$304=$F$33,DISCIPLINAS!$S$309)+IF(DISCIPLINAS!$X$304=$F$33,DISCIPLINAS!$X$309)+IF(DISCIPLINAS!$AC$304=$F$33,DISCIPLINAS!$AC$309)+IF(DISCIPLINAS!$D$359=$F$33,DISCIPLINAS!$D$364)+IF(DISCIPLINAS!$I$359=$F$33,DISCIPLINAS!$I$364)+IF(DISCIPLINAS!$N$359=$F$33,DISCIPLINAS!$N$364)+IF(DISCIPLINAS!$S$359=$F$33,DISCIPLINAS!$S$364)+IF(DISCIPLINAS!$X$359=$F$33,DISCIPLINAS!$X$364)+IF(DISCIPLINAS!$AC$359=$F$33,DISCIPLINAS!$AC$364)+IF(DISCIPLINAS!$D$414=$F$33,DISCIPLINAS!$D$419)+IF(DISCIPLINAS!$I$414=$F$33,DISCIPLINAS!$I$419)+IF(DISCIPLINAS!$N$414=$F$33,DISCIPLINAS!$N$419)+IF(DISCIPLINAS!$S$414=$F$33,DISCIPLINAS!$S$419)+IF(DISCIPLINAS!$X$414=$F$33,DISCIPLINAS!$X$419)+IF(DISCIPLINAS!$AC$414=$F$33,DISCIPLINAS!$AC$419)+IF(DISCIPLINAS!$D$469=$F$33,DISCIPLINAS!$D$474)+IF(DISCIPLINAS!$I$469=$F$33,DISCIPLINAS!$I$474)+IF(DISCIPLINAS!$N$469=$F$33,DISCIPLINAS!$N$474)+IF(DISCIPLINAS!$S$469=$F$33,DISCIPLINAS!$S$474)+IF(DISCIPLINAS!$X$469=$F$33,DISCIPLINAS!$X$474)+IF(DISCIPLINAS!$AC$469=$F$33,DISCIPLINAS!$AC$474)</f>
        <v>0</v>
      </c>
    </row>
    <row r="36" spans="1:10" x14ac:dyDescent="0.25">
      <c r="A36" s="56" t="s">
        <v>78</v>
      </c>
      <c r="B36" s="37">
        <f>SUMIFS(DISCIPLINAS!$E$48:$E$504,DISCIPLINAS!$C$48:$C$504,A36)+SUMIFS(DISCIPLINAS!$J$48:$J$504,DISCIPLINAS!$H$48:$H$504,A36)+SUMIFS(DISCIPLINAS!$O$48:$O$504,DISCIPLINAS!$M$48:$M$504,A36)+SUMIFS(DISCIPLINAS!$T$48:$T$504,DISCIPLINAS!$R$48:$R$504,A36)+SUMIFS(DISCIPLINAS!$Y$48:$Y$504,DISCIPLINAS!$W$48:$W$504,A36)</f>
        <v>0</v>
      </c>
      <c r="C36" s="49">
        <f>B36/CRITÉRIOS!$G$18</f>
        <v>0</v>
      </c>
      <c r="D36" s="38">
        <f>B36/CRITÉRIOS!$G$17</f>
        <v>0</v>
      </c>
      <c r="F36" s="62" t="s">
        <v>195</v>
      </c>
      <c r="G36" s="71">
        <f>G35/G34</f>
        <v>8</v>
      </c>
      <c r="I36" s="45" t="s">
        <v>205</v>
      </c>
      <c r="J36" s="80">
        <f>IF(DISCIPLINAS!$D$30=$F$33,DISCIPLINAS!$D$33)+IF(DISCIPLINAS!$I$30=$F$33,DISCIPLINAS!$I$33)+IF(DISCIPLINAS!$N$30=$F$33,DISCIPLINAS!$N$33)+IF(DISCIPLINAS!$S$30=$F$33,DISCIPLINAS!$S$33)+IF(DISCIPLINAS!$X$30=$F$33,DISCIPLINAS!$X$33)+IF(DISCIPLINAS!$AC$30=$F$33,DISCIPLINAS!$AC$33)+IF(DISCIPLINAS!$D$85=$F$33,DISCIPLINAS!$D$88)+IF(DISCIPLINAS!$I$85=$F$33,DISCIPLINAS!$I$88)+IF(DISCIPLINAS!$N$85=$F$33,DISCIPLINAS!$N$88)+IF(DISCIPLINAS!$S$85=$F$33,DISCIPLINAS!$S$88)+IF(DISCIPLINAS!$X$85=$F$33,DISCIPLINAS!$X$88)+IF(DISCIPLINAS!$AC$85=$F$33,DISCIPLINAS!$AC$88)+IF(DISCIPLINAS!$D$140=$F$33,DISCIPLINAS!$D$143)+IF(DISCIPLINAS!$I$140=$F$33,DISCIPLINAS!$I$143)+IF(DISCIPLINAS!$N$140=$F$33,DISCIPLINAS!$N$143)+IF(DISCIPLINAS!$S$140=$F$33,DISCIPLINAS!$S$143)+IF(DISCIPLINAS!$X$140=$F$33,DISCIPLINAS!$X$143)+IF(DISCIPLINAS!$AC$140=$F$33,DISCIPLINAS!$AC$143)+IF(DISCIPLINAS!$D$195=$F$33,DISCIPLINAS!$D$198)+IF(DISCIPLINAS!$I$195=$F$33,DISCIPLINAS!$I$198)+IF(DISCIPLINAS!$N$195=$F$33,DISCIPLINAS!$N$198)+IF(DISCIPLINAS!$S$195=$F$33,DISCIPLINAS!$S$198)+IF(DISCIPLINAS!$X$195=$F$33,DISCIPLINAS!$X$198)+IF(DISCIPLINAS!$AC$195=$F$33,DISCIPLINAS!$AC$198)+IF(DISCIPLINAS!$D$250=$F$33,DISCIPLINAS!$D$253)+IF(DISCIPLINAS!$I$250=$F$33,DISCIPLINAS!$I$253)+IF(DISCIPLINAS!$N$250=$F$33,DISCIPLINAS!$N$253)+IF(DISCIPLINAS!$S$250=$F$33,DISCIPLINAS!$S$253)+IF(DISCIPLINAS!$X$250=$F$33,DISCIPLINAS!$X$253)+IF(DISCIPLINAS!$AC$250=$F$33,DISCIPLINAS!$AC$253)+IF(DISCIPLINAS!$D$306=$F$33,DISCIPLINAS!$D$309)+IF(DISCIPLINAS!$I$306=$F$33,DISCIPLINAS!$I$309)+IF(DISCIPLINAS!$N$306=$F$33,DISCIPLINAS!$N$309)+IF(DISCIPLINAS!$S$306=$F$33,DISCIPLINAS!$S$309)+IF(DISCIPLINAS!$X$306=$F$33,DISCIPLINAS!$X$309)+IF(DISCIPLINAS!$AC$306=$F$33,DISCIPLINAS!$AC$309)+IF(DISCIPLINAS!$D$361=$F$33,DISCIPLINAS!$D$364)+IF(DISCIPLINAS!$I$361=$F$33,DISCIPLINAS!$I$364)+IF(DISCIPLINAS!$N$361=$F$33,DISCIPLINAS!$N$364)+IF(DISCIPLINAS!$S$361=$F$33,DISCIPLINAS!$S$364)+IF(DISCIPLINAS!$X$361=$F$33,DISCIPLINAS!$X$364)+IF(DISCIPLINAS!$AC$361=$F$33,DISCIPLINAS!$AC$364)+IF(DISCIPLINAS!$D$416=$F$33,DISCIPLINAS!$D$419)+IF(DISCIPLINAS!$I$416=$F$33,DISCIPLINAS!$I$419)+IF(DISCIPLINAS!$N$416=$F$33,DISCIPLINAS!$N$419)+IF(DISCIPLINAS!$S$416=$F$33,DISCIPLINAS!$S$419)+IF(DISCIPLINAS!$X$416=$F$33,DISCIPLINAS!$X$419)+IF(DISCIPLINAS!$AC$416=$F$33,DISCIPLINAS!$AC$419)+IF(DISCIPLINAS!$D$471=$F$33,DISCIPLINAS!$D$474)+IF(DISCIPLINAS!$I$471=$F$33,DISCIPLINAS!$I$474)+IF(DISCIPLINAS!$N$471=$F$33,DISCIPLINAS!$N$474)+IF(DISCIPLINAS!$S$471=$F$33,DISCIPLINAS!$S$474)+IF(DISCIPLINAS!$X$471=$F$33,DISCIPLINAS!$X$474)+IF(DISCIPLINAS!$AC$471=$F$33,DISCIPLINAS!$AC$474)</f>
        <v>0</v>
      </c>
    </row>
    <row r="37" spans="1:10" x14ac:dyDescent="0.25">
      <c r="F37" s="76" t="s">
        <v>197</v>
      </c>
      <c r="G37" s="77">
        <f>G36+J37</f>
        <v>10</v>
      </c>
      <c r="I37" s="75" t="s">
        <v>206</v>
      </c>
      <c r="J37" s="81">
        <f>SUM(J34:J36)</f>
        <v>2</v>
      </c>
    </row>
    <row r="38" spans="1:10" x14ac:dyDescent="0.25">
      <c r="F38" s="63" t="s">
        <v>60</v>
      </c>
      <c r="G38" s="67">
        <f>COUNTIF(D35:D36, "&gt;100%")</f>
        <v>0</v>
      </c>
    </row>
    <row r="39" spans="1:10" x14ac:dyDescent="0.25">
      <c r="F39" s="63" t="s">
        <v>61</v>
      </c>
      <c r="G39" s="68">
        <f>COUNTIFS(C35:C36,"&gt;=100%",D35:D36,"&lt;=100%")</f>
        <v>0</v>
      </c>
    </row>
    <row r="40" spans="1:10" x14ac:dyDescent="0.25">
      <c r="F40" s="63" t="s">
        <v>62</v>
      </c>
      <c r="G40" s="67">
        <f>COUNTIF(C35:C36, "&lt;100%")</f>
        <v>2</v>
      </c>
    </row>
    <row r="41" spans="1:10" x14ac:dyDescent="0.25">
      <c r="F41" s="7"/>
      <c r="G41" s="83"/>
    </row>
    <row r="42" spans="1:10" ht="30" x14ac:dyDescent="0.25">
      <c r="A42" s="48"/>
      <c r="B42" s="94" t="s">
        <v>147</v>
      </c>
      <c r="C42" s="50" t="s">
        <v>52</v>
      </c>
      <c r="D42" s="94" t="s">
        <v>15</v>
      </c>
      <c r="F42" s="136" t="s">
        <v>247</v>
      </c>
      <c r="G42" s="136"/>
      <c r="I42" s="137" t="s">
        <v>207</v>
      </c>
      <c r="J42" s="137"/>
    </row>
    <row r="43" spans="1:10" ht="18.75" x14ac:dyDescent="0.25">
      <c r="A43" s="48" t="s">
        <v>247</v>
      </c>
      <c r="B43" s="37">
        <f>SUMIFS(DISCIPLINAS!$E$48:$E$504,DISCIPLINAS!$C$48:$C$504,A43)+SUMIFS(DISCIPLINAS!$J$48:$J$504,DISCIPLINAS!$H$48:$H$504,A43)+SUMIFS(DISCIPLINAS!$O$48:$O$504,DISCIPLINAS!$M$48:$M$504,A43)+SUMIFS(DISCIPLINAS!$T$48:$T$504,DISCIPLINAS!$R$48:$R$504,A43)+SUMIFS(DISCIPLINAS!$Y$48:$Y$504,DISCIPLINAS!$W$48:$W$504,A43)</f>
        <v>53</v>
      </c>
      <c r="C43" s="49">
        <f>B43/CRITÉRIOS!$G$18</f>
        <v>6.625</v>
      </c>
      <c r="D43" s="38">
        <f>B43/CRITÉRIOS!$G$17</f>
        <v>3.3125</v>
      </c>
      <c r="F43" s="60" t="s">
        <v>194</v>
      </c>
      <c r="G43" s="69">
        <f>COUNTIF(B44:B47,"&lt;&gt;")</f>
        <v>4</v>
      </c>
      <c r="I43" s="109" t="s">
        <v>203</v>
      </c>
      <c r="J43" s="107">
        <f>IF(DISCIPLINAS!$D$26=$F$42,DISCIPLINAS!$D$33)+IF(DISCIPLINAS!$I$26=$F$42,DISCIPLINAS!$I$33)+IF(DISCIPLINAS!$N$26=$F$42,DISCIPLINAS!$N$33)+IF(DISCIPLINAS!$S$26=$F$42,DISCIPLINAS!$S$33)+IF(DISCIPLINAS!$X$26=$F$42,DISCIPLINAS!$X$33)+IF(DISCIPLINAS!$AC$26=$F$42,DISCIPLINAS!$AC$33)+IF(DISCIPLINAS!$D$81=$F$42,DISCIPLINAS!$D$88)+IF(DISCIPLINAS!$I$81=$F$42,DISCIPLINAS!$I$88)+IF(DISCIPLINAS!$N$81=$F$42,DISCIPLINAS!$N$88)+IF(DISCIPLINAS!$S$81=$F$42,DISCIPLINAS!$S$88)+IF(DISCIPLINAS!$X$81=$F$42,DISCIPLINAS!$X$88)+IF(DISCIPLINAS!$AC$81=$F$42,DISCIPLINAS!$AC$88)+IF(DISCIPLINAS!$D$136=$F$42,DISCIPLINAS!$D$143)+IF(DISCIPLINAS!$I$136=$F$42,DISCIPLINAS!$I$143)+IF(DISCIPLINAS!$N$136=$F$42,DISCIPLINAS!$N$143)+IF(DISCIPLINAS!$S$136=$F$42,DISCIPLINAS!$S$143)+IF(DISCIPLINAS!$X$136=$F$42,DISCIPLINAS!$X$143)+IF(DISCIPLINAS!$AC$136=$F$42,DISCIPLINAS!$AC$143)+IF(DISCIPLINAS!$D$191=$F$42,DISCIPLINAS!$D$198)+IF(DISCIPLINAS!$I$191=$F$42,DISCIPLINAS!$I$198)+IF(DISCIPLINAS!$N$191=$F$42,DISCIPLINAS!$N$198)+IF(DISCIPLINAS!$S$191=$F$42,DISCIPLINAS!$S$198)+IF(DISCIPLINAS!$X$191=$F$42,DISCIPLINAS!$X$198)+IF(DISCIPLINAS!$AC$191=$F$42,DISCIPLINAS!$AC$198)+IF(DISCIPLINAS!$D$246=$F$42,DISCIPLINAS!$D$253)+IF(DISCIPLINAS!$I$246=$F$42,DISCIPLINAS!$I$253)+IF(DISCIPLINAS!$N$246=$F$42,DISCIPLINAS!$N$253)+IF(DISCIPLINAS!$S$246=$F$42,DISCIPLINAS!$S$253)+IF(DISCIPLINAS!$X$246=$F$42,DISCIPLINAS!$X$253)+IF(DISCIPLINAS!$AC$246=$F$42,DISCIPLINAS!$AC$253)+IF(DISCIPLINAS!$D$302=$F$42,DISCIPLINAS!$D$309)+IF(DISCIPLINAS!$I$302=$F$42,DISCIPLINAS!$I$309)+IF(DISCIPLINAS!$N$302=$F$42,DISCIPLINAS!$N$309)+IF(DISCIPLINAS!$S$302=$F$42,DISCIPLINAS!$S$309)+IF(DISCIPLINAS!$X$302=$F$42,DISCIPLINAS!$X$309)+IF(DISCIPLINAS!$AC$302=$F$42,DISCIPLINAS!$AC$309)+IF(DISCIPLINAS!$D$357=$F$42,DISCIPLINAS!$D$364)+IF(DISCIPLINAS!$I$357=$F$42,DISCIPLINAS!$I$364)+IF(DISCIPLINAS!$N$357=$F$42,DISCIPLINAS!$N$364)+IF(DISCIPLINAS!$S$357=$F$42,DISCIPLINAS!$S$364)+IF(DISCIPLINAS!$X$357=$F$42,DISCIPLINAS!$X$364)+IF(DISCIPLINAS!$AC$357=$F$42,DISCIPLINAS!$AC$364)+IF(DISCIPLINAS!$D$412=$F$42,DISCIPLINAS!$D$419)+IF(DISCIPLINAS!$I$412=$F$42,DISCIPLINAS!$I$419)+IF(DISCIPLINAS!$N$412=$F$42,DISCIPLINAS!$N$419)+IF(DISCIPLINAS!$S$412=$F$42,DISCIPLINAS!$S$419)+IF(DISCIPLINAS!$X$412=$F$42,DISCIPLINAS!$X$419)+IF(DISCIPLINAS!$AC$412=$F$42,DISCIPLINAS!$AC$419)+IF(DISCIPLINAS!$D$467=$F$42,DISCIPLINAS!$D$474)+IF(DISCIPLINAS!$I$467=$F$42,DISCIPLINAS!$I$474)+IF(DISCIPLINAS!$N$467=$F$42,DISCIPLINAS!$N$474)+IF(DISCIPLINAS!$S$467=$F$42,DISCIPLINAS!$S$474)+IF(DISCIPLINAS!$X$467=$F$42,DISCIPLINAS!$X$474)+IF(DISCIPLINAS!$AC$467=$F$42,DISCIPLINAS!$AC$474)</f>
        <v>2.5</v>
      </c>
    </row>
    <row r="44" spans="1:10" x14ac:dyDescent="0.25">
      <c r="A44" s="56" t="s">
        <v>75</v>
      </c>
      <c r="B44" s="37">
        <f>SUMIFS(DISCIPLINAS!$E$48:$E$504,DISCIPLINAS!$C$48:$C$504,A44)+SUMIFS(DISCIPLINAS!$J$48:$J$504,DISCIPLINAS!$H$48:$H$504,A44)+SUMIFS(DISCIPLINAS!$O$48:$O$504,DISCIPLINAS!$M$48:$M$504,A44)+SUMIFS(DISCIPLINAS!$T$48:$T$504,DISCIPLINAS!$R$48:$R$504,A44)+SUMIFS(DISCIPLINAS!$Y$48:$Y$504,DISCIPLINAS!$W$48:$W$504,A44)</f>
        <v>0</v>
      </c>
      <c r="C44" s="49">
        <f>B44/CRITÉRIOS!$G$18</f>
        <v>0</v>
      </c>
      <c r="D44" s="38">
        <f>B44/CRITÉRIOS!$G$17</f>
        <v>0</v>
      </c>
      <c r="F44" s="61" t="s">
        <v>196</v>
      </c>
      <c r="G44" s="67">
        <f>SUM(B43:B47)</f>
        <v>53</v>
      </c>
      <c r="I44" s="109" t="s">
        <v>204</v>
      </c>
      <c r="J44" s="107">
        <f>IF(DISCIPLINAS!$D$28=$F$42,DISCIPLINAS!$D$33)+IF(DISCIPLINAS!$I$28=$F$42,DISCIPLINAS!$I$33)+IF(DISCIPLINAS!$N$28=$F$42,DISCIPLINAS!$N$33)+IF(DISCIPLINAS!$S$28=$F$42,DISCIPLINAS!$S$33)+IF(DISCIPLINAS!$X$28=$F$42,DISCIPLINAS!$X$33)+IF(DISCIPLINAS!$AC$28=$F$42,DISCIPLINAS!$AC$33)+IF(DISCIPLINAS!$D$83=$F$42,DISCIPLINAS!$D$88)+IF(DISCIPLINAS!$I$83=$F$42,DISCIPLINAS!$I$88)+IF(DISCIPLINAS!$N$83=$F$42,DISCIPLINAS!$N$88)+IF(DISCIPLINAS!$S$83=$F$42,DISCIPLINAS!$S$88)+IF(DISCIPLINAS!$X$83=$F$42,DISCIPLINAS!$X$88)+IF(DISCIPLINAS!$AC$83=$F$42,DISCIPLINAS!$AC$88)+IF(DISCIPLINAS!$D$138=$F$42,DISCIPLINAS!$D$143)+IF(DISCIPLINAS!$I$138=$F$42,DISCIPLINAS!$I$143)+IF(DISCIPLINAS!$N$138=$F$42,DISCIPLINAS!$N$143)+IF(DISCIPLINAS!$S$138=$F$42,DISCIPLINAS!$S$143)+IF(DISCIPLINAS!$X$138=$F$42,DISCIPLINAS!$X$143)+IF(DISCIPLINAS!$AC$138=$F$42,DISCIPLINAS!$AC$143)+IF(DISCIPLINAS!$D$193=$F$42,DISCIPLINAS!$D$198)+IF(DISCIPLINAS!$I$193=$F$42,DISCIPLINAS!$I$198)+IF(DISCIPLINAS!$N$193=$F$42,DISCIPLINAS!$N$198)+IF(DISCIPLINAS!$S$193=$F$42,DISCIPLINAS!$S$198)+IF(DISCIPLINAS!$X$193=$F$42,DISCIPLINAS!$X$198)+IF(DISCIPLINAS!$AC$193=$F$42,DISCIPLINAS!$AC$198)+IF(DISCIPLINAS!$D$248=$F$42,DISCIPLINAS!$D$253)+IF(DISCIPLINAS!$I$248=$F$42,DISCIPLINAS!$I$253)+IF(DISCIPLINAS!$N$248=$F$42,DISCIPLINAS!$N$253)+IF(DISCIPLINAS!$S$248=$F$42,DISCIPLINAS!$S$253)+IF(DISCIPLINAS!$X$248=$F$42,DISCIPLINAS!$X$253)+IF(DISCIPLINAS!$AC$248=$F$42,DISCIPLINAS!$AC$253)+IF(DISCIPLINAS!$D$304=$F$42,DISCIPLINAS!$D$309)+IF(DISCIPLINAS!$I$304=$F$42,DISCIPLINAS!$I$309)+IF(DISCIPLINAS!$N$304=$F$42,DISCIPLINAS!$N$309)+IF(DISCIPLINAS!$S$304=$F$42,DISCIPLINAS!$S$309)+IF(DISCIPLINAS!$X$304=$F$42,DISCIPLINAS!$X$309)+IF(DISCIPLINAS!$AC$304=$F$42,DISCIPLINAS!$AC$309)+IF(DISCIPLINAS!$D$359=$F$42,DISCIPLINAS!$D$364)+IF(DISCIPLINAS!$I$359=$F$42,DISCIPLINAS!$I$364)+IF(DISCIPLINAS!$N$359=$F$42,DISCIPLINAS!$N$364)+IF(DISCIPLINAS!$S$359=$F$42,DISCIPLINAS!$S$364)+IF(DISCIPLINAS!$X$359=$F$42,DISCIPLINAS!$X$364)+IF(DISCIPLINAS!$AC$359=$F$42,DISCIPLINAS!$AC$364)+IF(DISCIPLINAS!$D$414=$F$42,DISCIPLINAS!$D$419)+IF(DISCIPLINAS!$I$414=$F$42,DISCIPLINAS!$I$419)+IF(DISCIPLINAS!$N$414=$F$42,DISCIPLINAS!$N$419)+IF(DISCIPLINAS!$S$414=$F$42,DISCIPLINAS!$S$419)+IF(DISCIPLINAS!$X$414=$F$42,DISCIPLINAS!$X$419)+IF(DISCIPLINAS!$AC$414=$F$42,DISCIPLINAS!$AC$419)+IF(DISCIPLINAS!$D$469=$F$42,DISCIPLINAS!$D$474)+IF(DISCIPLINAS!$I$469=$F$42,DISCIPLINAS!$I$474)+IF(DISCIPLINAS!$N$469=$F$42,DISCIPLINAS!$N$474)+IF(DISCIPLINAS!$S$469=$F$42,DISCIPLINAS!$S$474)+IF(DISCIPLINAS!$X$469=$F$42,DISCIPLINAS!$X$474)+IF(DISCIPLINAS!$AC$469=$F$42,DISCIPLINAS!$AC$474)</f>
        <v>0</v>
      </c>
    </row>
    <row r="45" spans="1:10" x14ac:dyDescent="0.25">
      <c r="A45" s="56" t="s">
        <v>76</v>
      </c>
      <c r="B45" s="37">
        <f>SUMIFS(DISCIPLINAS!$E$48:$E$504,DISCIPLINAS!$C$48:$C$504,A45)+SUMIFS(DISCIPLINAS!$J$48:$J$504,DISCIPLINAS!$H$48:$H$504,A45)+SUMIFS(DISCIPLINAS!$O$48:$O$504,DISCIPLINAS!$M$48:$M$504,A45)+SUMIFS(DISCIPLINAS!$T$48:$T$504,DISCIPLINAS!$R$48:$R$504,A45)+SUMIFS(DISCIPLINAS!$Y$48:$Y$504,DISCIPLINAS!$W$48:$W$504,A45)</f>
        <v>0</v>
      </c>
      <c r="C45" s="49">
        <f>B45/CRITÉRIOS!$G$18</f>
        <v>0</v>
      </c>
      <c r="D45" s="38">
        <f>B45/CRITÉRIOS!$G$17</f>
        <v>0</v>
      </c>
      <c r="F45" s="62" t="s">
        <v>195</v>
      </c>
      <c r="G45" s="71">
        <f>G44/7</f>
        <v>7.5714285714285712</v>
      </c>
      <c r="I45" s="109" t="s">
        <v>205</v>
      </c>
      <c r="J45" s="107">
        <f>IF(DISCIPLINAS!$D$30=$F$42,DISCIPLINAS!$D$33)+IF(DISCIPLINAS!$I$30=$F$42,DISCIPLINAS!$I$33)+IF(DISCIPLINAS!$N$30=$F$42,DISCIPLINAS!$N$33)+IF(DISCIPLINAS!$S$30=$F$42,DISCIPLINAS!$S$33)+IF(DISCIPLINAS!$X$30=$F$42,DISCIPLINAS!$X$33)+IF(DISCIPLINAS!$AC$30=$F$42,DISCIPLINAS!$AC$33)+IF(DISCIPLINAS!$D$85=$F$42,DISCIPLINAS!$D$88)+IF(DISCIPLINAS!$I$85=$F$42,DISCIPLINAS!$I$88)+IF(DISCIPLINAS!$N$85=$F$42,DISCIPLINAS!$N$88)+IF(DISCIPLINAS!$S$85=$F$42,DISCIPLINAS!$S$88)+IF(DISCIPLINAS!$X$85=$F$42,DISCIPLINAS!$X$88)+IF(DISCIPLINAS!$AC$85=$F$42,DISCIPLINAS!$AC$88)+IF(DISCIPLINAS!$D$140=$F$42,DISCIPLINAS!$D$143)+IF(DISCIPLINAS!$I$140=$F$42,DISCIPLINAS!$I$143)+IF(DISCIPLINAS!$N$140=$F$42,DISCIPLINAS!$N$143)+IF(DISCIPLINAS!$S$140=$F$42,DISCIPLINAS!$S$143)+IF(DISCIPLINAS!$X$140=$F$42,DISCIPLINAS!$X$143)+IF(DISCIPLINAS!$AC$140=$F$42,DISCIPLINAS!$AC$143)+IF(DISCIPLINAS!$D$195=$F$42,DISCIPLINAS!$D$198)+IF(DISCIPLINAS!$I$195=$F$42,DISCIPLINAS!$I$198)+IF(DISCIPLINAS!$N$195=$F$42,DISCIPLINAS!$N$198)+IF(DISCIPLINAS!$S$195=$F$42,DISCIPLINAS!$S$198)+IF(DISCIPLINAS!$X$195=$F$42,DISCIPLINAS!$X$198)+IF(DISCIPLINAS!$AC$195=$F$42,DISCIPLINAS!$AC$198)+IF(DISCIPLINAS!$D$250=$F$42,DISCIPLINAS!$D$253)+IF(DISCIPLINAS!$I$250=$F$42,DISCIPLINAS!$I$253)+IF(DISCIPLINAS!$N$250=$F$42,DISCIPLINAS!$N$253)+IF(DISCIPLINAS!$S$250=$F$42,DISCIPLINAS!$S$253)+IF(DISCIPLINAS!$X$250=$F$42,DISCIPLINAS!$X$253)+IF(DISCIPLINAS!$AC$250=$F$42,DISCIPLINAS!$AC$253)+IF(DISCIPLINAS!$D$306=$F$42,DISCIPLINAS!$D$309)+IF(DISCIPLINAS!$I$306=$F$42,DISCIPLINAS!$I$309)+IF(DISCIPLINAS!$N$306=$F$42,DISCIPLINAS!$N$309)+IF(DISCIPLINAS!$S$306=$F$42,DISCIPLINAS!$S$309)+IF(DISCIPLINAS!$X$306=$F$42,DISCIPLINAS!$X$309)+IF(DISCIPLINAS!$AC$306=$F$42,DISCIPLINAS!$AC$309)+IF(DISCIPLINAS!$D$361=$F$42,DISCIPLINAS!$D$364)+IF(DISCIPLINAS!$I$361=$F$42,DISCIPLINAS!$I$364)+IF(DISCIPLINAS!$N$361=$F$42,DISCIPLINAS!$N$364)+IF(DISCIPLINAS!$S$361=$F$42,DISCIPLINAS!$S$364)+IF(DISCIPLINAS!$X$361=$F$42,DISCIPLINAS!$X$364)+IF(DISCIPLINAS!$AC$361=$F$42,DISCIPLINAS!$AC$364)+IF(DISCIPLINAS!$D$416=$F$42,DISCIPLINAS!$D$419)+IF(DISCIPLINAS!$I$416=$F$42,DISCIPLINAS!$I$419)+IF(DISCIPLINAS!$N$416=$F$42,DISCIPLINAS!$N$419)+IF(DISCIPLINAS!$S$416=$F$42,DISCIPLINAS!$S$419)+IF(DISCIPLINAS!$X$416=$F$42,DISCIPLINAS!$X$419)+IF(DISCIPLINAS!$AC$416=$F$42,DISCIPLINAS!$AC$419)+IF(DISCIPLINAS!$D$471=$F$42,DISCIPLINAS!$D$474)+IF(DISCIPLINAS!$I$471=$F$42,DISCIPLINAS!$I$474)+IF(DISCIPLINAS!$N$471=$F$42,DISCIPLINAS!$N$474)+IF(DISCIPLINAS!$S$471=$F$42,DISCIPLINAS!$S$474)+IF(DISCIPLINAS!$X$471=$F$42,DISCIPLINAS!$X$474)+IF(DISCIPLINAS!$AC$471=$F$42,DISCIPLINAS!$AC$474)</f>
        <v>0</v>
      </c>
    </row>
    <row r="46" spans="1:10" x14ac:dyDescent="0.25">
      <c r="A46" s="56" t="s">
        <v>79</v>
      </c>
      <c r="B46" s="37">
        <f>SUMIFS(DISCIPLINAS!$E$48:$E$504,DISCIPLINAS!$C$48:$C$504,A46)+SUMIFS(DISCIPLINAS!$J$48:$J$504,DISCIPLINAS!$H$48:$H$504,A46)+SUMIFS(DISCIPLINAS!$O$48:$O$504,DISCIPLINAS!$M$48:$M$504,A46)+SUMIFS(DISCIPLINAS!$T$48:$T$504,DISCIPLINAS!$R$48:$R$504,A46)+SUMIFS(DISCIPLINAS!$Y$48:$Y$504,DISCIPLINAS!$W$48:$W$504,A46)</f>
        <v>0</v>
      </c>
      <c r="C46" s="49">
        <f>B46/CRITÉRIOS!$G$18</f>
        <v>0</v>
      </c>
      <c r="D46" s="38">
        <f>B46/CRITÉRIOS!$G$17</f>
        <v>0</v>
      </c>
      <c r="F46" s="76" t="s">
        <v>197</v>
      </c>
      <c r="G46" s="77">
        <f>G45+J46</f>
        <v>10.071428571428571</v>
      </c>
      <c r="I46" s="110" t="s">
        <v>206</v>
      </c>
      <c r="J46" s="108">
        <f>SUM(J43:J45)</f>
        <v>2.5</v>
      </c>
    </row>
    <row r="47" spans="1:10" x14ac:dyDescent="0.25">
      <c r="A47" s="56" t="s">
        <v>80</v>
      </c>
      <c r="B47" s="37">
        <f>SUMIFS(DISCIPLINAS!$E$48:$E$504,DISCIPLINAS!$C$48:$C$504,A47)+SUMIFS(DISCIPLINAS!$J$48:$J$504,DISCIPLINAS!$H$48:$H$504,A47)+SUMIFS(DISCIPLINAS!$O$48:$O$504,DISCIPLINAS!$M$48:$M$504,A47)+SUMIFS(DISCIPLINAS!$T$48:$T$504,DISCIPLINAS!$R$48:$R$504,A47)+SUMIFS(DISCIPLINAS!$Y$48:$Y$504,DISCIPLINAS!$W$48:$W$504,A47)</f>
        <v>0</v>
      </c>
      <c r="C47" s="49">
        <f>B47/CRITÉRIOS!$G$18</f>
        <v>0</v>
      </c>
      <c r="D47" s="38">
        <f>B47/CRITÉRIOS!$G$17</f>
        <v>0</v>
      </c>
      <c r="F47" s="63" t="s">
        <v>60</v>
      </c>
      <c r="G47" s="67">
        <f>COUNTIF(D50:D53, "&gt;100%")</f>
        <v>1</v>
      </c>
    </row>
    <row r="48" spans="1:10" x14ac:dyDescent="0.25">
      <c r="F48" s="63" t="s">
        <v>61</v>
      </c>
      <c r="G48" s="68">
        <f>COUNTIFS(C50:C53,"&gt;=100%",D50:D53,"&lt;=100%")</f>
        <v>0</v>
      </c>
    </row>
    <row r="49" spans="1:15" x14ac:dyDescent="0.25">
      <c r="F49" s="63" t="s">
        <v>62</v>
      </c>
      <c r="G49" s="67">
        <f>COUNTIF(C50:C53, "&lt;100%")</f>
        <v>1</v>
      </c>
      <c r="N49" s="6"/>
      <c r="O49" s="5"/>
    </row>
    <row r="50" spans="1:15" s="5" customFormat="1" x14ac:dyDescent="0.25">
      <c r="A50" s="1"/>
      <c r="B50" s="1"/>
      <c r="C50" s="1"/>
      <c r="D50" s="1"/>
      <c r="E50" s="1"/>
      <c r="F50" s="7"/>
      <c r="G50" s="83"/>
      <c r="H50" s="1"/>
      <c r="I50" s="1"/>
      <c r="J50" s="83"/>
      <c r="K50" s="1"/>
      <c r="L50" s="1"/>
      <c r="M50" s="1"/>
      <c r="N50" s="7"/>
      <c r="O50" s="1"/>
    </row>
    <row r="51" spans="1:15" ht="30" x14ac:dyDescent="0.25">
      <c r="A51" s="48"/>
      <c r="B51" s="94" t="s">
        <v>147</v>
      </c>
      <c r="C51" s="50" t="s">
        <v>52</v>
      </c>
      <c r="D51" s="94" t="s">
        <v>15</v>
      </c>
      <c r="F51" s="136" t="s">
        <v>163</v>
      </c>
      <c r="G51" s="136"/>
      <c r="H51" s="5"/>
      <c r="I51" s="134" t="s">
        <v>207</v>
      </c>
      <c r="J51" s="135"/>
      <c r="K51" s="5"/>
    </row>
    <row r="52" spans="1:15" ht="15" customHeight="1" x14ac:dyDescent="0.25">
      <c r="A52" s="48" t="s">
        <v>163</v>
      </c>
      <c r="B52" s="37">
        <f>SUMIFS(DISCIPLINAS!$E$48:$E$504,DISCIPLINAS!$C$48:$C$504,A52)+SUMIFS(DISCIPLINAS!$J$48:$J$504,DISCIPLINAS!$H$48:$H$504,A52)+SUMIFS(DISCIPLINAS!$O$48:$O$504,DISCIPLINAS!$M$48:$M$504,A52)+SUMIFS(DISCIPLINAS!$T$48:$T$504,DISCIPLINAS!$R$48:$R$504,A52)+SUMIFS(DISCIPLINAS!$Y$48:$Y$504,DISCIPLINAS!$W$48:$W$504,A52)</f>
        <v>103.96000000000001</v>
      </c>
      <c r="C52" s="49">
        <f>B52/CRITÉRIOS!$G$18</f>
        <v>12.995000000000001</v>
      </c>
      <c r="D52" s="38">
        <f>B52/CRITÉRIOS!$G$17</f>
        <v>6.4975000000000005</v>
      </c>
      <c r="F52" s="60" t="s">
        <v>194</v>
      </c>
      <c r="G52" s="69">
        <f>SUM(COUNTIF(B53:B60,"&lt;&gt;")-0.5)</f>
        <v>7.5</v>
      </c>
      <c r="H52" s="5"/>
      <c r="I52" s="45" t="s">
        <v>203</v>
      </c>
      <c r="J52" s="80">
        <f>IF(DISCIPLINAS!$D$26=$F$51,DISCIPLINAS!$D$33)+IF(DISCIPLINAS!$I$26=$F$51,DISCIPLINAS!$I$33)+IF(DISCIPLINAS!$N$26=$F$51,DISCIPLINAS!$N$33)+IF(DISCIPLINAS!$S$26=$F$51,DISCIPLINAS!$S$33)+IF(DISCIPLINAS!$X$26=$F$51,DISCIPLINAS!$X$33)+IF(DISCIPLINAS!$AC$26=$F$51,DISCIPLINAS!$AC$33)+IF(DISCIPLINAS!$D$81=$F$51,DISCIPLINAS!$D$88)+IF(DISCIPLINAS!$I$81=$F$51,DISCIPLINAS!$I$88)+IF(DISCIPLINAS!$N$81=$F$51,DISCIPLINAS!$N$88)+IF(DISCIPLINAS!$S$81=$F$51,DISCIPLINAS!$S$88)+IF(DISCIPLINAS!$X$81=$F$51,DISCIPLINAS!$X$88)+IF(DISCIPLINAS!$AC$81=$F$51,DISCIPLINAS!$AC$88)+IF(DISCIPLINAS!$D$136=$F$51,DISCIPLINAS!$D$143)+IF(DISCIPLINAS!$I$136=$F$51,DISCIPLINAS!$I$143)+IF(DISCIPLINAS!$N$136=$F$51,DISCIPLINAS!$N$143)+IF(DISCIPLINAS!$S$136=$F$51,DISCIPLINAS!$S$143)+IF(DISCIPLINAS!$X$136=$F$51,DISCIPLINAS!$X$143)+IF(DISCIPLINAS!$AC$136=$F$51,DISCIPLINAS!$AC$143)+IF(DISCIPLINAS!$D$191=$F$51,DISCIPLINAS!$D$198)+IF(DISCIPLINAS!$I$191=$F$51,DISCIPLINAS!$I$198)+IF(DISCIPLINAS!$N$191=$F$51,DISCIPLINAS!$N$198)+IF(DISCIPLINAS!$S$191=$F$51,DISCIPLINAS!$S$198)+IF(DISCIPLINAS!$X$191=$F$51,DISCIPLINAS!$X$198)+IF(DISCIPLINAS!$AC$191=$F$51,DISCIPLINAS!$AC$198)+IF(DISCIPLINAS!$D$246=$F$51,DISCIPLINAS!$D$253)+IF(DISCIPLINAS!$I$246=$F$51,DISCIPLINAS!$I$253)+IF(DISCIPLINAS!$N$246=$F$51,DISCIPLINAS!$N$253)+IF(DISCIPLINAS!$S$246=$F$51,DISCIPLINAS!$S$253)+IF(DISCIPLINAS!$X$246=$F$51,DISCIPLINAS!$X$253)+IF(DISCIPLINAS!$AC$246=$F$51,DISCIPLINAS!$AC$253)+IF(DISCIPLINAS!$D$302=$F$51,DISCIPLINAS!$D$309)+IF(DISCIPLINAS!$I$302=$F$51,DISCIPLINAS!$I$309)+IF(DISCIPLINAS!$N$302=$F$51,DISCIPLINAS!$N$309)+IF(DISCIPLINAS!$S$302=$F$51,DISCIPLINAS!$S$309)+IF(DISCIPLINAS!$X$302=$F$51,DISCIPLINAS!$X$309)+IF(DISCIPLINAS!$AC$302=$F$51,DISCIPLINAS!$AC$309)+IF(DISCIPLINAS!$D$357=$F$51,DISCIPLINAS!$D$364)+IF(DISCIPLINAS!$I$357=$F$51,DISCIPLINAS!$I$364)+IF(DISCIPLINAS!$N$357=$F$51,DISCIPLINAS!$N$364)+IF(DISCIPLINAS!$S$357=$F$51,DISCIPLINAS!$S$364)+IF(DISCIPLINAS!$X$357=$F$51,DISCIPLINAS!$X$364)+IF(DISCIPLINAS!$AC$357=$F$51,DISCIPLINAS!$AC$364)+IF(DISCIPLINAS!$D$412=$F$51,DISCIPLINAS!$D$419)+IF(DISCIPLINAS!$I$412=$F$51,DISCIPLINAS!$I$419)+IF(DISCIPLINAS!$N$412=$F$51,DISCIPLINAS!$N$419)+IF(DISCIPLINAS!$S$412=$F$51,DISCIPLINAS!$S$419)+IF(DISCIPLINAS!$X$412=$F$51,DISCIPLINAS!$X$419)+IF(DISCIPLINAS!$AC$412=$F$51,DISCIPLINAS!$AC$419)+IF(DISCIPLINAS!$D$467=$F$51,DISCIPLINAS!$D$474)+IF(DISCIPLINAS!$I$467=$F$51,DISCIPLINAS!$I$474)+IF(DISCIPLINAS!$N$467=$F$51,DISCIPLINAS!$N$474)+IF(DISCIPLINAS!$S$467=$F$51,DISCIPLINAS!$S$474)+IF(DISCIPLINAS!$X$467=$F$51,DISCIPLINAS!$X$474)+IF(DISCIPLINAS!$AC$467=$F$51,DISCIPLINAS!$AC$474)</f>
        <v>0.4</v>
      </c>
      <c r="L52" s="5"/>
      <c r="M52" s="5"/>
    </row>
    <row r="53" spans="1:15" ht="15" customHeight="1" x14ac:dyDescent="0.25">
      <c r="A53" s="56" t="s">
        <v>188</v>
      </c>
      <c r="B53" s="37">
        <f>SUMIFS(DISCIPLINAS!$E$48:$E$504,DISCIPLINAS!$C$48:$C$504,A53)+SUMIFS(DISCIPLINAS!$J$48:$J$504,DISCIPLINAS!$H$48:$H$504,A53)+SUMIFS(DISCIPLINAS!$O$48:$O$504,DISCIPLINAS!$M$48:$M$504,A53)+SUMIFS(DISCIPLINAS!$T$48:$T$504,DISCIPLINAS!$R$48:$R$504,A53)+SUMIFS(DISCIPLINAS!$Y$48:$Y$504,DISCIPLINAS!$W$48:$W$504,A53)</f>
        <v>0</v>
      </c>
      <c r="C53" s="49">
        <f>B53/CRITÉRIOS!$G$18</f>
        <v>0</v>
      </c>
      <c r="D53" s="38">
        <f>B53/CRITÉRIOS!$G$17</f>
        <v>0</v>
      </c>
      <c r="F53" s="61" t="s">
        <v>196</v>
      </c>
      <c r="G53" s="67">
        <f>SUM(B52:B60)</f>
        <v>103.96000000000001</v>
      </c>
      <c r="I53" s="45" t="s">
        <v>204</v>
      </c>
      <c r="J53" s="80">
        <f>IF(DISCIPLINAS!$D$28=$F$51,DISCIPLINAS!$D$33)+IF(DISCIPLINAS!$I$28=$F$51,DISCIPLINAS!$I$33)+IF(DISCIPLINAS!$N$28=$F$51,DISCIPLINAS!$N$33)+IF(DISCIPLINAS!$S$28=$F$51,DISCIPLINAS!$S$33)+IF(DISCIPLINAS!$X$28=$F$51,DISCIPLINAS!$X$33)+IF(DISCIPLINAS!$AC$28=$F$51,DISCIPLINAS!$AC$33)+IF(DISCIPLINAS!$D$83=$F$51,DISCIPLINAS!$D$88)+IF(DISCIPLINAS!$I$83=$F$51,DISCIPLINAS!$I$88)+IF(DISCIPLINAS!$N$83=$F$51,DISCIPLINAS!$N$88)+IF(DISCIPLINAS!$S$83=$F$51,DISCIPLINAS!$S$88)+IF(DISCIPLINAS!$X$83=$F$51,DISCIPLINAS!$X$88)+IF(DISCIPLINAS!$AC$83=$F$51,DISCIPLINAS!$AC$88)+IF(DISCIPLINAS!$D$138=$F$51,DISCIPLINAS!$D$143)+IF(DISCIPLINAS!$I$138=$F$51,DISCIPLINAS!$I$143)+IF(DISCIPLINAS!$N$138=$F$51,DISCIPLINAS!$N$143)+IF(DISCIPLINAS!$S$138=$F$51,DISCIPLINAS!$S$143)+IF(DISCIPLINAS!$X$138=$F$51,DISCIPLINAS!$X$143)+IF(DISCIPLINAS!$AC$138=$F$51,DISCIPLINAS!$AC$143)+IF(DISCIPLINAS!$D$193=$F$51,DISCIPLINAS!$D$198)+IF(DISCIPLINAS!$I$193=$F$51,DISCIPLINAS!$I$198)+IF(DISCIPLINAS!$N$193=$F$51,DISCIPLINAS!$N$198)+IF(DISCIPLINAS!$S$193=$F$51,DISCIPLINAS!$S$198)+IF(DISCIPLINAS!$X$193=$F$51,DISCIPLINAS!$X$198)+IF(DISCIPLINAS!$AC$193=$F$51,DISCIPLINAS!$AC$198)+IF(DISCIPLINAS!$D$248=$F$51,DISCIPLINAS!$D$253)+IF(DISCIPLINAS!$I$248=$F$51,DISCIPLINAS!$I$253)+IF(DISCIPLINAS!$N$248=$F$51,DISCIPLINAS!$N$253)+IF(DISCIPLINAS!$S$248=$F$51,DISCIPLINAS!$S$253)+IF(DISCIPLINAS!$X$248=$F$51,DISCIPLINAS!$X$253)+IF(DISCIPLINAS!$AC$248=$F$51,DISCIPLINAS!$AC$253)+IF(DISCIPLINAS!$D$304=$F$51,DISCIPLINAS!$D$309)+IF(DISCIPLINAS!$I$304=$F$51,DISCIPLINAS!$I$309)+IF(DISCIPLINAS!$N$304=$F$51,DISCIPLINAS!$N$309)+IF(DISCIPLINAS!$S$304=$F$51,DISCIPLINAS!$S$309)+IF(DISCIPLINAS!$X$304=$F$51,DISCIPLINAS!$X$309)+IF(DISCIPLINAS!$AC$304=$F$51,DISCIPLINAS!$AC$309)+IF(DISCIPLINAS!$D$359=$F$51,DISCIPLINAS!$D$364)+IF(DISCIPLINAS!$I$359=$F$51,DISCIPLINAS!$I$364)+IF(DISCIPLINAS!$N$359=$F$51,DISCIPLINAS!$N$364)+IF(DISCIPLINAS!$S$359=$F$51,DISCIPLINAS!$S$364)+IF(DISCIPLINAS!$X$359=$F$51,DISCIPLINAS!$X$364)+IF(DISCIPLINAS!$AC$359=$F$51,DISCIPLINAS!$AC$364)+IF(DISCIPLINAS!$D$414=$F$51,DISCIPLINAS!$D$419)+IF(DISCIPLINAS!$I$414=$F$51,DISCIPLINAS!$I$419)+IF(DISCIPLINAS!$N$414=$F$51,DISCIPLINAS!$N$419)+IF(DISCIPLINAS!$S$414=$F$51,DISCIPLINAS!$S$419)+IF(DISCIPLINAS!$X$414=$F$51,DISCIPLINAS!$X$419)+IF(DISCIPLINAS!$AC$414=$F$51,DISCIPLINAS!$AC$419)+IF(DISCIPLINAS!$D$469=$F$51,DISCIPLINAS!$D$474)+IF(DISCIPLINAS!$I$469=$F$51,DISCIPLINAS!$I$474)+IF(DISCIPLINAS!$N$469=$F$51,DISCIPLINAS!$N$474)+IF(DISCIPLINAS!$S$469=$F$51,DISCIPLINAS!$S$474)+IF(DISCIPLINAS!$X$469=$F$51,DISCIPLINAS!$X$474)+IF(DISCIPLINAS!$AC$469=$F$51,DISCIPLINAS!$AC$474)</f>
        <v>0</v>
      </c>
    </row>
    <row r="54" spans="1:15" x14ac:dyDescent="0.25">
      <c r="A54" s="56" t="s">
        <v>87</v>
      </c>
      <c r="B54" s="37">
        <f>SUMIFS(DISCIPLINAS!$E$48:$E$504,DISCIPLINAS!$C$48:$C$504,A54)+SUMIFS(DISCIPLINAS!$J$48:$J$504,DISCIPLINAS!$H$48:$H$504,A54)+SUMIFS(DISCIPLINAS!$O$48:$O$504,DISCIPLINAS!$M$48:$M$504,A54)+SUMIFS(DISCIPLINAS!$T$48:$T$504,DISCIPLINAS!$R$48:$R$504,A54)+SUMIFS(DISCIPLINAS!$Y$48:$Y$504,DISCIPLINAS!$W$48:$W$504,A54)</f>
        <v>0</v>
      </c>
      <c r="C54" s="49">
        <f>B54/CRITÉRIOS!$G$18</f>
        <v>0</v>
      </c>
      <c r="D54" s="38">
        <f>B54/CRITÉRIOS!$G$17</f>
        <v>0</v>
      </c>
      <c r="F54" s="62" t="s">
        <v>195</v>
      </c>
      <c r="G54" s="71">
        <f>G53/G52</f>
        <v>13.861333333333334</v>
      </c>
      <c r="I54" s="45" t="s">
        <v>205</v>
      </c>
      <c r="J54" s="80">
        <f>IF(DISCIPLINAS!$D$30=$F$51,DISCIPLINAS!$D$33)+IF(DISCIPLINAS!$I$30=$F$51,DISCIPLINAS!$I$33)+IF(DISCIPLINAS!$N$30=$F$51,DISCIPLINAS!$N$33)+IF(DISCIPLINAS!$S$30=$F$51,DISCIPLINAS!$S$33)+IF(DISCIPLINAS!$X$30=$F$51,DISCIPLINAS!$X$33)+IF(DISCIPLINAS!$AC$30=$F$51,DISCIPLINAS!$AC$33)+IF(DISCIPLINAS!$D$85=$F$51,DISCIPLINAS!$D$88)+IF(DISCIPLINAS!$I$85=$F$51,DISCIPLINAS!$I$88)+IF(DISCIPLINAS!$N$85=$F$51,DISCIPLINAS!$N$88)+IF(DISCIPLINAS!$S$85=$F$51,DISCIPLINAS!$S$88)+IF(DISCIPLINAS!$X$85=$F$51,DISCIPLINAS!$X$88)+IF(DISCIPLINAS!$AC$85=$F$51,DISCIPLINAS!$AC$88)+IF(DISCIPLINAS!$D$140=$F$51,DISCIPLINAS!$D$143)+IF(DISCIPLINAS!$I$140=$F$51,DISCIPLINAS!$I$143)+IF(DISCIPLINAS!$N$140=$F$51,DISCIPLINAS!$N$143)+IF(DISCIPLINAS!$S$140=$F$51,DISCIPLINAS!$S$143)+IF(DISCIPLINAS!$X$140=$F$51,DISCIPLINAS!$X$143)+IF(DISCIPLINAS!$AC$140=$F$51,DISCIPLINAS!$AC$143)+IF(DISCIPLINAS!$D$195=$F$51,DISCIPLINAS!$D$198)+IF(DISCIPLINAS!$I$195=$F$51,DISCIPLINAS!$I$198)+IF(DISCIPLINAS!$N$195=$F$51,DISCIPLINAS!$N$198)+IF(DISCIPLINAS!$S$195=$F$51,DISCIPLINAS!$S$198)+IF(DISCIPLINAS!$X$195=$F$51,DISCIPLINAS!$X$198)+IF(DISCIPLINAS!$AC$195=$F$51,DISCIPLINAS!$AC$198)+IF(DISCIPLINAS!$D$250=$F$51,DISCIPLINAS!$D$253)+IF(DISCIPLINAS!$I$250=$F$51,DISCIPLINAS!$I$253)+IF(DISCIPLINAS!$N$250=$F$51,DISCIPLINAS!$N$253)+IF(DISCIPLINAS!$S$250=$F$51,DISCIPLINAS!$S$253)+IF(DISCIPLINAS!$X$250=$F$51,DISCIPLINAS!$X$253)+IF(DISCIPLINAS!$AC$250=$F$51,DISCIPLINAS!$AC$253)+IF(DISCIPLINAS!$D$306=$F$51,DISCIPLINAS!$D$309)+IF(DISCIPLINAS!$I$306=$F$51,DISCIPLINAS!$I$309)+IF(DISCIPLINAS!$N$306=$F$51,DISCIPLINAS!$N$309)+IF(DISCIPLINAS!$S$306=$F$51,DISCIPLINAS!$S$309)+IF(DISCIPLINAS!$X$306=$F$51,DISCIPLINAS!$X$309)+IF(DISCIPLINAS!$AC$306=$F$51,DISCIPLINAS!$AC$309)+IF(DISCIPLINAS!$D$361=$F$51,DISCIPLINAS!$D$364)+IF(DISCIPLINAS!$I$361=$F$51,DISCIPLINAS!$I$364)+IF(DISCIPLINAS!$N$361=$F$51,DISCIPLINAS!$N$364)+IF(DISCIPLINAS!$S$361=$F$51,DISCIPLINAS!$S$364)+IF(DISCIPLINAS!$X$361=$F$51,DISCIPLINAS!$X$364)+IF(DISCIPLINAS!$AC$361=$F$51,DISCIPLINAS!$AC$364)+IF(DISCIPLINAS!$D$416=$F$51,DISCIPLINAS!$D$419)+IF(DISCIPLINAS!$I$416=$F$51,DISCIPLINAS!$I$419)+IF(DISCIPLINAS!$N$416=$F$51,DISCIPLINAS!$N$419)+IF(DISCIPLINAS!$S$416=$F$51,DISCIPLINAS!$S$419)+IF(DISCIPLINAS!$X$416=$F$51,DISCIPLINAS!$X$419)+IF(DISCIPLINAS!$AC$416=$F$51,DISCIPLINAS!$AC$419)+IF(DISCIPLINAS!$D$471=$F$51,DISCIPLINAS!$D$474)+IF(DISCIPLINAS!$I$471=$F$51,DISCIPLINAS!$I$474)+IF(DISCIPLINAS!$N$471=$F$51,DISCIPLINAS!$N$474)+IF(DISCIPLINAS!$S$471=$F$51,DISCIPLINAS!$S$474)+IF(DISCIPLINAS!$X$471=$F$51,DISCIPLINAS!$X$474)+IF(DISCIPLINAS!$AC$471=$F$51,DISCIPLINAS!$AC$474)</f>
        <v>0.23255813953488372</v>
      </c>
    </row>
    <row r="55" spans="1:15" x14ac:dyDescent="0.25">
      <c r="A55" s="56" t="s">
        <v>88</v>
      </c>
      <c r="B55" s="37">
        <f>SUMIFS(DISCIPLINAS!$E$48:$E$504,DISCIPLINAS!$C$48:$C$504,A55)+SUMIFS(DISCIPLINAS!$J$48:$J$504,DISCIPLINAS!$H$48:$H$504,A55)+SUMIFS(DISCIPLINAS!$O$48:$O$504,DISCIPLINAS!$M$48:$M$504,A55)+SUMIFS(DISCIPLINAS!$T$48:$T$504,DISCIPLINAS!$R$48:$R$504,A55)+SUMIFS(DISCIPLINAS!$Y$48:$Y$504,DISCIPLINAS!$W$48:$W$504,A55)</f>
        <v>0</v>
      </c>
      <c r="C55" s="49">
        <f>B55/CRITÉRIOS!$G$18</f>
        <v>0</v>
      </c>
      <c r="D55" s="38">
        <f>B55/CRITÉRIOS!$G$17</f>
        <v>0</v>
      </c>
      <c r="F55" s="76" t="s">
        <v>197</v>
      </c>
      <c r="G55" s="77">
        <f>G54+J55</f>
        <v>14.493891472868219</v>
      </c>
      <c r="I55" s="75" t="s">
        <v>206</v>
      </c>
      <c r="J55" s="81">
        <f>SUM(J52:J54)</f>
        <v>0.63255813953488371</v>
      </c>
    </row>
    <row r="56" spans="1:15" x14ac:dyDescent="0.25">
      <c r="A56" s="56" t="s">
        <v>89</v>
      </c>
      <c r="B56" s="37">
        <f>SUMIFS(DISCIPLINAS!$E$48:$E$504,DISCIPLINAS!$C$48:$C$504,A56)+SUMIFS(DISCIPLINAS!$J$48:$J$504,DISCIPLINAS!$H$48:$H$504,A56)+SUMIFS(DISCIPLINAS!$O$48:$O$504,DISCIPLINAS!$M$48:$M$504,A56)+SUMIFS(DISCIPLINAS!$T$48:$T$504,DISCIPLINAS!$R$48:$R$504,A56)+SUMIFS(DISCIPLINAS!$Y$48:$Y$504,DISCIPLINAS!$W$48:$W$504,A56)</f>
        <v>0</v>
      </c>
      <c r="C56" s="49">
        <f>B56/CRITÉRIOS!$G$18</f>
        <v>0</v>
      </c>
      <c r="D56" s="38">
        <f>B56/CRITÉRIOS!$G$17</f>
        <v>0</v>
      </c>
      <c r="E56" s="5"/>
      <c r="F56" s="63" t="s">
        <v>60</v>
      </c>
      <c r="G56" s="67">
        <f>COUNTIF(D53:D60, "&gt;100%")</f>
        <v>0</v>
      </c>
    </row>
    <row r="57" spans="1:15" x14ac:dyDescent="0.25">
      <c r="A57" s="56" t="s">
        <v>90</v>
      </c>
      <c r="B57" s="37">
        <f>SUMIFS(DISCIPLINAS!$E$48:$E$504,DISCIPLINAS!$C$48:$C$504,A57)+SUMIFS(DISCIPLINAS!$J$48:$J$504,DISCIPLINAS!$H$48:$H$504,A57)+SUMIFS(DISCIPLINAS!$O$48:$O$504,DISCIPLINAS!$M$48:$M$504,A57)+SUMIFS(DISCIPLINAS!$T$48:$T$504,DISCIPLINAS!$R$48:$R$504,A57)+SUMIFS(DISCIPLINAS!$Y$48:$Y$504,DISCIPLINAS!$W$48:$W$504,A57)</f>
        <v>0</v>
      </c>
      <c r="C57" s="49">
        <f>B57/CRITÉRIOS!$G$18</f>
        <v>0</v>
      </c>
      <c r="D57" s="38">
        <f>B57/CRITÉRIOS!$G$17</f>
        <v>0</v>
      </c>
      <c r="F57" s="63" t="s">
        <v>61</v>
      </c>
      <c r="G57" s="68">
        <f>COUNTIFS(C53:C60,"&gt;=100%",D53:D60,"&lt;=100%")</f>
        <v>0</v>
      </c>
    </row>
    <row r="58" spans="1:15" x14ac:dyDescent="0.25">
      <c r="A58" s="56" t="s">
        <v>91</v>
      </c>
      <c r="B58" s="37">
        <f>SUMIFS(DISCIPLINAS!$E$48:$E$504,DISCIPLINAS!$C$48:$C$504,A58)+SUMIFS(DISCIPLINAS!$J$48:$J$504,DISCIPLINAS!$H$48:$H$504,A58)+SUMIFS(DISCIPLINAS!$O$48:$O$504,DISCIPLINAS!$M$48:$M$504,A58)+SUMIFS(DISCIPLINAS!$T$48:$T$504,DISCIPLINAS!$R$48:$R$504,A58)+SUMIFS(DISCIPLINAS!$Y$48:$Y$504,DISCIPLINAS!$W$48:$W$504,A58)</f>
        <v>0</v>
      </c>
      <c r="C58" s="49">
        <f>B58/CRITÉRIOS!$G$18</f>
        <v>0</v>
      </c>
      <c r="D58" s="38">
        <f>B58/CRITÉRIOS!$G$17</f>
        <v>0</v>
      </c>
      <c r="F58" s="63" t="s">
        <v>62</v>
      </c>
      <c r="G58" s="67">
        <f>COUNTIF(C53:C60, "&lt;100%")</f>
        <v>8</v>
      </c>
    </row>
    <row r="59" spans="1:15" x14ac:dyDescent="0.25">
      <c r="A59" s="57" t="s">
        <v>260</v>
      </c>
      <c r="B59" s="37">
        <f>SUMIFS(DISCIPLINAS!$E$48:$E$504,DISCIPLINAS!$C$48:$C$504,A59)+SUMIFS(DISCIPLINAS!$J$48:$J$504,DISCIPLINAS!$H$48:$H$504,A59)+SUMIFS(DISCIPLINAS!$O$48:$O$504,DISCIPLINAS!$M$48:$M$504,A59)+SUMIFS(DISCIPLINAS!$T$48:$T$504,DISCIPLINAS!$R$48:$R$504,A59)+SUMIFS(DISCIPLINAS!$Y$48:$Y$504,DISCIPLINAS!$W$48:$W$504,A59)</f>
        <v>0</v>
      </c>
      <c r="C59" s="49">
        <f>B59/CRITÉRIOS!$G$18</f>
        <v>0</v>
      </c>
      <c r="D59" s="38">
        <f>B59/CRITÉRIOS!$G$17</f>
        <v>0</v>
      </c>
      <c r="F59" s="98"/>
      <c r="G59" s="99"/>
    </row>
    <row r="60" spans="1:15" x14ac:dyDescent="0.25">
      <c r="A60" s="56" t="s">
        <v>92</v>
      </c>
      <c r="B60" s="37">
        <f>SUMIFS(DISCIPLINAS!$E$48:$E$504,DISCIPLINAS!$C$48:$C$504,A60)+SUMIFS(DISCIPLINAS!$J$48:$J$504,DISCIPLINAS!$H$48:$H$504,A60)+SUMIFS(DISCIPLINAS!$O$48:$O$504,DISCIPLINAS!$M$48:$M$504,A60)+SUMIFS(DISCIPLINAS!$T$48:$T$504,DISCIPLINAS!$R$48:$R$504,A60)+SUMIFS(DISCIPLINAS!$Y$48:$Y$504,DISCIPLINAS!$W$48:$W$504,A60)</f>
        <v>0</v>
      </c>
      <c r="C60" s="49">
        <f>B60/CRITÉRIOS!$G$18</f>
        <v>0</v>
      </c>
      <c r="D60" s="38">
        <f>B60/CRITÉRIOS!$G$17</f>
        <v>0</v>
      </c>
      <c r="F60" s="98"/>
      <c r="G60" s="99"/>
    </row>
    <row r="61" spans="1:15" x14ac:dyDescent="0.25">
      <c r="A61" s="35"/>
    </row>
    <row r="62" spans="1:15" ht="15" customHeight="1" x14ac:dyDescent="0.25">
      <c r="A62" s="48"/>
      <c r="B62" s="94" t="s">
        <v>147</v>
      </c>
      <c r="C62" s="50" t="s">
        <v>52</v>
      </c>
      <c r="D62" s="94" t="s">
        <v>15</v>
      </c>
      <c r="F62" s="136" t="s">
        <v>168</v>
      </c>
      <c r="G62" s="136"/>
      <c r="I62" s="134" t="s">
        <v>207</v>
      </c>
      <c r="J62" s="135"/>
    </row>
    <row r="63" spans="1:15" ht="15" customHeight="1" x14ac:dyDescent="0.25">
      <c r="A63" s="48" t="s">
        <v>168</v>
      </c>
      <c r="B63" s="37">
        <f>SUMIFS(DISCIPLINAS!$E$48:$E$504,DISCIPLINAS!$C$48:$C$504,A63)+SUMIFS(DISCIPLINAS!$J$48:$J$504,DISCIPLINAS!$H$48:$H$504,A63)+SUMIFS(DISCIPLINAS!$O$48:$O$504,DISCIPLINAS!$M$48:$M$504,A63)+SUMIFS(DISCIPLINAS!$T$48:$T$504,DISCIPLINAS!$R$48:$R$504,A63)+SUMIFS(DISCIPLINAS!$Y$48:$Y$504,DISCIPLINAS!$W$48:$W$504,A63)</f>
        <v>25.92</v>
      </c>
      <c r="C63" s="49">
        <f>B63/CRITÉRIOS!$G$18</f>
        <v>3.24</v>
      </c>
      <c r="D63" s="38">
        <f>B63/CRITÉRIOS!$G$17</f>
        <v>1.62</v>
      </c>
      <c r="F63" s="60" t="s">
        <v>194</v>
      </c>
      <c r="G63" s="69">
        <f>COUNTIF(B64:B66,"&lt;&gt;")</f>
        <v>3</v>
      </c>
      <c r="H63" s="5"/>
      <c r="I63" s="45" t="s">
        <v>203</v>
      </c>
      <c r="J63" s="80">
        <f>IF(DISCIPLINAS!$D$26=$F$62,DISCIPLINAS!$D$33)+IF(DISCIPLINAS!$I$26=$F$62,DISCIPLINAS!$I$33)+IF(DISCIPLINAS!$N$26=$F$62,DISCIPLINAS!$N$33)+IF(DISCIPLINAS!$S$26=$F$62,DISCIPLINAS!$S$33)+IF(DISCIPLINAS!$X$26=$F$62,DISCIPLINAS!$X$33)+IF(DISCIPLINAS!$AC$26=$F$62,DISCIPLINAS!$AC$33)+IF(DISCIPLINAS!$D$81=$F$62,DISCIPLINAS!$D$88)+IF(DISCIPLINAS!$I$81=$F$62,DISCIPLINAS!$I$88)+IF(DISCIPLINAS!$N$81=$F$62,DISCIPLINAS!$N$88)+IF(DISCIPLINAS!$S$81=$F$62,DISCIPLINAS!$S$88)+IF(DISCIPLINAS!$X$81=$F$62,DISCIPLINAS!$X$88)+IF(DISCIPLINAS!$AC$81=$F$62,DISCIPLINAS!$AC$88)+IF(DISCIPLINAS!$D$136=$F$62,DISCIPLINAS!$D$143)+IF(DISCIPLINAS!$I$136=$F$62,DISCIPLINAS!$I$143)+IF(DISCIPLINAS!$N$136=$F$62,DISCIPLINAS!$N$143)+IF(DISCIPLINAS!$S$136=$F$62,DISCIPLINAS!$S$143)+IF(DISCIPLINAS!$X$136=$F$62,DISCIPLINAS!$X$143)+IF(DISCIPLINAS!$AC$136=$F$62,DISCIPLINAS!$AC$143)+IF(DISCIPLINAS!$D$191=$F$62,DISCIPLINAS!$D$198)+IF(DISCIPLINAS!$I$191=$F$62,DISCIPLINAS!$I$198)+IF(DISCIPLINAS!$N$191=$F$62,DISCIPLINAS!$N$198)+IF(DISCIPLINAS!$S$191=$F$62,DISCIPLINAS!$S$198)+IF(DISCIPLINAS!$X$191=$F$62,DISCIPLINAS!$X$198)+IF(DISCIPLINAS!$AC$191=$F$62,DISCIPLINAS!$AC$198)+IF(DISCIPLINAS!$D$246=$F$62,DISCIPLINAS!$D$253)+IF(DISCIPLINAS!$I$246=$F$62,DISCIPLINAS!$I$253)+IF(DISCIPLINAS!$N$246=$F$62,DISCIPLINAS!$N$253)+IF(DISCIPLINAS!$S$246=$F$62,DISCIPLINAS!$S$253)+IF(DISCIPLINAS!$X$246=$F$62,DISCIPLINAS!$X$253)+IF(DISCIPLINAS!$AC$246=$F$62,DISCIPLINAS!$AC$253)+IF(DISCIPLINAS!$D$302=$F$62,DISCIPLINAS!$D$309)+IF(DISCIPLINAS!$I$302=$F$62,DISCIPLINAS!$I$309)+IF(DISCIPLINAS!$N$302=$F$62,DISCIPLINAS!$N$309)+IF(DISCIPLINAS!$S$302=$F$62,DISCIPLINAS!$S$309)+IF(DISCIPLINAS!$X$302=$F$62,DISCIPLINAS!$X$309)+IF(DISCIPLINAS!$AC$302=$F$62,DISCIPLINAS!$AC$309)+IF(DISCIPLINAS!$D$357=$F$62,DISCIPLINAS!$D$364)+IF(DISCIPLINAS!$I$357=$F$62,DISCIPLINAS!$I$364)+IF(DISCIPLINAS!$N$357=$F$62,DISCIPLINAS!$N$364)+IF(DISCIPLINAS!$S$357=$F$62,DISCIPLINAS!$S$364)+IF(DISCIPLINAS!$X$357=$F$62,DISCIPLINAS!$X$364)+IF(DISCIPLINAS!$AC$357=$F$62,DISCIPLINAS!$AC$364)+IF(DISCIPLINAS!$D$412=$F$62,DISCIPLINAS!$D$419)+IF(DISCIPLINAS!$I$412=$F$62,DISCIPLINAS!$I$419)+IF(DISCIPLINAS!$N$412=$F$62,DISCIPLINAS!$N$419)+IF(DISCIPLINAS!$S$412=$F$62,DISCIPLINAS!$S$419)+IF(DISCIPLINAS!$X$412=$F$62,DISCIPLINAS!$X$419)+IF(DISCIPLINAS!$AC$412=$F$62,DISCIPLINAS!$AC$419)+IF(DISCIPLINAS!$D$467=$F$62,DISCIPLINAS!$D$474)+IF(DISCIPLINAS!$I$467=$F$62,DISCIPLINAS!$I$474)+IF(DISCIPLINAS!$N$467=$F$62,DISCIPLINAS!$N$474)+IF(DISCIPLINAS!$S$467=$F$62,DISCIPLINAS!$S$474)+IF(DISCIPLINAS!$X$467=$F$62,DISCIPLINAS!$X$474)+IF(DISCIPLINAS!$AC$467=$F$62,DISCIPLINAS!$AC$474)</f>
        <v>0.66666666666666663</v>
      </c>
    </row>
    <row r="64" spans="1:15" ht="15" customHeight="1" x14ac:dyDescent="0.25">
      <c r="A64" s="56" t="s">
        <v>49</v>
      </c>
      <c r="B64" s="37">
        <f>SUMIFS(DISCIPLINAS!$E$48:$E$504,DISCIPLINAS!$C$48:$C$504,A64)+SUMIFS(DISCIPLINAS!$J$48:$J$504,DISCIPLINAS!$H$48:$H$504,A64)+SUMIFS(DISCIPLINAS!$O$48:$O$504,DISCIPLINAS!$M$48:$M$504,A64)+SUMIFS(DISCIPLINAS!$T$48:$T$504,DISCIPLINAS!$R$48:$R$504,A64)+SUMIFS(DISCIPLINAS!$Y$48:$Y$504,DISCIPLINAS!$W$48:$W$504,A64)</f>
        <v>0</v>
      </c>
      <c r="C64" s="49">
        <f>B64/CRITÉRIOS!$G$18</f>
        <v>0</v>
      </c>
      <c r="D64" s="38">
        <f>B64/CRITÉRIOS!$G$17</f>
        <v>0</v>
      </c>
      <c r="F64" s="61" t="s">
        <v>196</v>
      </c>
      <c r="G64" s="67">
        <f>SUM(B63:B66)</f>
        <v>25.92</v>
      </c>
      <c r="I64" s="45" t="s">
        <v>204</v>
      </c>
      <c r="J64" s="80">
        <f>IF(DISCIPLINAS!$D$28=$F$62,DISCIPLINAS!$D$33)+IF(DISCIPLINAS!$I$28=$F$62,DISCIPLINAS!$I$33)+IF(DISCIPLINAS!$N$28=$F$62,DISCIPLINAS!$N$33)+IF(DISCIPLINAS!$S$28=$F$62,DISCIPLINAS!$S$33)+IF(DISCIPLINAS!$X$28=$F$62,DISCIPLINAS!$X$33)+IF(DISCIPLINAS!$AC$28=$F$62,DISCIPLINAS!$AC$33)+IF(DISCIPLINAS!$D$83=$F$62,DISCIPLINAS!$D$88)+IF(DISCIPLINAS!$I$83=$F$62,DISCIPLINAS!$I$88)+IF(DISCIPLINAS!$N$83=$F$62,DISCIPLINAS!$N$88)+IF(DISCIPLINAS!$S$83=$F$62,DISCIPLINAS!$S$88)+IF(DISCIPLINAS!$X$83=$F$62,DISCIPLINAS!$X$88)+IF(DISCIPLINAS!$AC$83=$F$62,DISCIPLINAS!$AC$88)+IF(DISCIPLINAS!$D$138=$F$62,DISCIPLINAS!$D$143)+IF(DISCIPLINAS!$I$138=$F$62,DISCIPLINAS!$I$143)+IF(DISCIPLINAS!$N$138=$F$62,DISCIPLINAS!$N$143)+IF(DISCIPLINAS!$S$138=$F$62,DISCIPLINAS!$S$143)+IF(DISCIPLINAS!$X$138=$F$62,DISCIPLINAS!$X$143)+IF(DISCIPLINAS!$AC$138=$F$62,DISCIPLINAS!$AC$143)+IF(DISCIPLINAS!$D$193=$F$62,DISCIPLINAS!$D$198)+IF(DISCIPLINAS!$I$193=$F$62,DISCIPLINAS!$I$198)+IF(DISCIPLINAS!$N$193=$F$62,DISCIPLINAS!$N$198)+IF(DISCIPLINAS!$S$193=$F$62,DISCIPLINAS!$S$198)+IF(DISCIPLINAS!$X$193=$F$62,DISCIPLINAS!$X$198)+IF(DISCIPLINAS!$AC$193=$F$62,DISCIPLINAS!$AC$198)+IF(DISCIPLINAS!$D$248=$F$62,DISCIPLINAS!$D$253)+IF(DISCIPLINAS!$I$248=$F$62,DISCIPLINAS!$I$253)+IF(DISCIPLINAS!$N$248=$F$62,DISCIPLINAS!$N$253)+IF(DISCIPLINAS!$S$248=$F$62,DISCIPLINAS!$S$253)+IF(DISCIPLINAS!$X$248=$F$62,DISCIPLINAS!$X$253)+IF(DISCIPLINAS!$AC$248=$F$62,DISCIPLINAS!$AC$253)+IF(DISCIPLINAS!$D$304=$F$62,DISCIPLINAS!$D$309)+IF(DISCIPLINAS!$I$304=$F$62,DISCIPLINAS!$I$309)+IF(DISCIPLINAS!$N$304=$F$62,DISCIPLINAS!$N$309)+IF(DISCIPLINAS!$S$304=$F$62,DISCIPLINAS!$S$309)+IF(DISCIPLINAS!$X$304=$F$62,DISCIPLINAS!$X$309)+IF(DISCIPLINAS!$AC$304=$F$62,DISCIPLINAS!$AC$309)+IF(DISCIPLINAS!$D$359=$F$62,DISCIPLINAS!$D$364)+IF(DISCIPLINAS!$I$359=$F$62,DISCIPLINAS!$I$364)+IF(DISCIPLINAS!$N$359=$F$62,DISCIPLINAS!$N$364)+IF(DISCIPLINAS!$S$359=$F$62,DISCIPLINAS!$S$364)+IF(DISCIPLINAS!$X$359=$F$62,DISCIPLINAS!$X$364)+IF(DISCIPLINAS!$AC$359=$F$62,DISCIPLINAS!$AC$364)+IF(DISCIPLINAS!$D$414=$F$62,DISCIPLINAS!$D$419)+IF(DISCIPLINAS!$I$414=$F$62,DISCIPLINAS!$I$419)+IF(DISCIPLINAS!$N$414=$F$62,DISCIPLINAS!$N$419)+IF(DISCIPLINAS!$S$414=$F$62,DISCIPLINAS!$S$419)+IF(DISCIPLINAS!$X$414=$F$62,DISCIPLINAS!$X$419)+IF(DISCIPLINAS!$AC$414=$F$62,DISCIPLINAS!$AC$419)+IF(DISCIPLINAS!$D$469=$F$62,DISCIPLINAS!$D$474)+IF(DISCIPLINAS!$I$469=$F$62,DISCIPLINAS!$I$474)+IF(DISCIPLINAS!$N$469=$F$62,DISCIPLINAS!$N$474)+IF(DISCIPLINAS!$S$469=$F$62,DISCIPLINAS!$S$474)+IF(DISCIPLINAS!$X$469=$F$62,DISCIPLINAS!$X$474)+IF(DISCIPLINAS!$AC$469=$F$62,DISCIPLINAS!$AC$474)</f>
        <v>0.35294117647058826</v>
      </c>
    </row>
    <row r="65" spans="1:10" x14ac:dyDescent="0.25">
      <c r="A65" s="56" t="s">
        <v>51</v>
      </c>
      <c r="B65" s="37">
        <f>SUMIFS(DISCIPLINAS!$E$48:$E$504,DISCIPLINAS!$C$48:$C$504,A65)+SUMIFS(DISCIPLINAS!$J$48:$J$504,DISCIPLINAS!$H$48:$H$504,A65)+SUMIFS(DISCIPLINAS!$O$48:$O$504,DISCIPLINAS!$M$48:$M$504,A65)+SUMIFS(DISCIPLINAS!$T$48:$T$504,DISCIPLINAS!$R$48:$R$504,A65)+SUMIFS(DISCIPLINAS!$Y$48:$Y$504,DISCIPLINAS!$W$48:$W$504,A65)</f>
        <v>0</v>
      </c>
      <c r="C65" s="49">
        <f>B65/CRITÉRIOS!$G$18</f>
        <v>0</v>
      </c>
      <c r="D65" s="38">
        <f>B65/CRITÉRIOS!$G$17</f>
        <v>0</v>
      </c>
      <c r="F65" s="62" t="s">
        <v>195</v>
      </c>
      <c r="G65" s="55">
        <f>G64/4</f>
        <v>6.48</v>
      </c>
      <c r="I65" s="45" t="s">
        <v>205</v>
      </c>
      <c r="J65" s="80">
        <f>IF(DISCIPLINAS!$D$30=$F$62,DISCIPLINAS!$D$33)+IF(DISCIPLINAS!$I$30=$F$62,DISCIPLINAS!$I$33)+IF(DISCIPLINAS!$N$30=$F$62,DISCIPLINAS!$N$33)+IF(DISCIPLINAS!$S$30=$F$62,DISCIPLINAS!$S$33)+IF(DISCIPLINAS!$X$30=$F$62,DISCIPLINAS!$X$33)+IF(DISCIPLINAS!$AC$30=$F$62,DISCIPLINAS!$AC$33)+IF(DISCIPLINAS!$D$85=$F$62,DISCIPLINAS!$D$88)+IF(DISCIPLINAS!$I$85=$F$62,DISCIPLINAS!$I$88)+IF(DISCIPLINAS!$N$85=$F$62,DISCIPLINAS!$N$88)+IF(DISCIPLINAS!$S$85=$F$62,DISCIPLINAS!$S$88)+IF(DISCIPLINAS!$X$85=$F$62,DISCIPLINAS!$X$88)+IF(DISCIPLINAS!$AC$85=$F$62,DISCIPLINAS!$AC$88)+IF(DISCIPLINAS!$D$140=$F$62,DISCIPLINAS!$D$143)+IF(DISCIPLINAS!$I$140=$F$62,DISCIPLINAS!$I$143)+IF(DISCIPLINAS!$N$140=$F$62,DISCIPLINAS!$N$143)+IF(DISCIPLINAS!$S$140=$F$62,DISCIPLINAS!$S$143)+IF(DISCIPLINAS!$X$140=$F$62,DISCIPLINAS!$X$143)+IF(DISCIPLINAS!$AC$140=$F$62,DISCIPLINAS!$AC$143)+IF(DISCIPLINAS!$D$195=$F$62,DISCIPLINAS!$D$198)+IF(DISCIPLINAS!$I$195=$F$62,DISCIPLINAS!$I$198)+IF(DISCIPLINAS!$N$195=$F$62,DISCIPLINAS!$N$198)+IF(DISCIPLINAS!$S$195=$F$62,DISCIPLINAS!$S$198)+IF(DISCIPLINAS!$X$195=$F$62,DISCIPLINAS!$X$198)+IF(DISCIPLINAS!$AC$195=$F$62,DISCIPLINAS!$AC$198)+IF(DISCIPLINAS!$D$250=$F$62,DISCIPLINAS!$D$253)+IF(DISCIPLINAS!$I$250=$F$62,DISCIPLINAS!$I$253)+IF(DISCIPLINAS!$N$250=$F$62,DISCIPLINAS!$N$253)+IF(DISCIPLINAS!$S$250=$F$62,DISCIPLINAS!$S$253)+IF(DISCIPLINAS!$X$250=$F$62,DISCIPLINAS!$X$253)+IF(DISCIPLINAS!$AC$250=$F$62,DISCIPLINAS!$AC$253)+IF(DISCIPLINAS!$D$306=$F$62,DISCIPLINAS!$D$309)+IF(DISCIPLINAS!$I$306=$F$62,DISCIPLINAS!$I$309)+IF(DISCIPLINAS!$N$306=$F$62,DISCIPLINAS!$N$309)+IF(DISCIPLINAS!$S$306=$F$62,DISCIPLINAS!$S$309)+IF(DISCIPLINAS!$X$306=$F$62,DISCIPLINAS!$X$309)+IF(DISCIPLINAS!$AC$306=$F$62,DISCIPLINAS!$AC$309)+IF(DISCIPLINAS!$D$361=$F$62,DISCIPLINAS!$D$364)+IF(DISCIPLINAS!$I$361=$F$62,DISCIPLINAS!$I$364)+IF(DISCIPLINAS!$N$361=$F$62,DISCIPLINAS!$N$364)+IF(DISCIPLINAS!$S$361=$F$62,DISCIPLINAS!$S$364)+IF(DISCIPLINAS!$X$361=$F$62,DISCIPLINAS!$X$364)+IF(DISCIPLINAS!$AC$361=$F$62,DISCIPLINAS!$AC$364)+IF(DISCIPLINAS!$D$416=$F$62,DISCIPLINAS!$D$419)+IF(DISCIPLINAS!$I$416=$F$62,DISCIPLINAS!$I$419)+IF(DISCIPLINAS!$N$416=$F$62,DISCIPLINAS!$N$419)+IF(DISCIPLINAS!$S$416=$F$62,DISCIPLINAS!$S$419)+IF(DISCIPLINAS!$X$416=$F$62,DISCIPLINAS!$X$419)+IF(DISCIPLINAS!$AC$416=$F$62,DISCIPLINAS!$AC$419)+IF(DISCIPLINAS!$D$471=$F$62,DISCIPLINAS!$D$474)+IF(DISCIPLINAS!$I$471=$F$62,DISCIPLINAS!$I$474)+IF(DISCIPLINAS!$N$471=$F$62,DISCIPLINAS!$N$474)+IF(DISCIPLINAS!$S$471=$F$62,DISCIPLINAS!$S$474)+IF(DISCIPLINAS!$X$471=$F$62,DISCIPLINAS!$X$474)+IF(DISCIPLINAS!$AC$471=$F$62,DISCIPLINAS!$AC$474)</f>
        <v>0</v>
      </c>
    </row>
    <row r="66" spans="1:10" x14ac:dyDescent="0.25">
      <c r="A66" s="56" t="s">
        <v>50</v>
      </c>
      <c r="B66" s="37">
        <f>SUMIFS(DISCIPLINAS!$E$48:$E$504,DISCIPLINAS!$C$48:$C$504,A66)+SUMIFS(DISCIPLINAS!$J$48:$J$504,DISCIPLINAS!$H$48:$H$504,A66)+SUMIFS(DISCIPLINAS!$O$48:$O$504,DISCIPLINAS!$M$48:$M$504,A66)+SUMIFS(DISCIPLINAS!$T$48:$T$504,DISCIPLINAS!$R$48:$R$504,A66)+SUMIFS(DISCIPLINAS!$Y$48:$Y$504,DISCIPLINAS!$W$48:$W$504,A66)</f>
        <v>0</v>
      </c>
      <c r="C66" s="49">
        <f>B66/CRITÉRIOS!$G$18</f>
        <v>0</v>
      </c>
      <c r="D66" s="38">
        <f>B66/CRITÉRIOS!$G$17</f>
        <v>0</v>
      </c>
      <c r="F66" s="76" t="s">
        <v>197</v>
      </c>
      <c r="G66" s="81">
        <f>G65+J66</f>
        <v>7.4996078431372553</v>
      </c>
      <c r="I66" s="75" t="s">
        <v>206</v>
      </c>
      <c r="J66" s="81">
        <f>SUM(J63:J65)</f>
        <v>1.0196078431372548</v>
      </c>
    </row>
    <row r="67" spans="1:10" ht="15" customHeight="1" x14ac:dyDescent="0.25">
      <c r="F67" s="63" t="s">
        <v>60</v>
      </c>
      <c r="G67" s="67">
        <f>COUNTIF(D64:D66, "&gt;100%")</f>
        <v>0</v>
      </c>
    </row>
    <row r="68" spans="1:10" ht="15" customHeight="1" x14ac:dyDescent="0.25">
      <c r="E68" s="5"/>
      <c r="F68" s="63" t="s">
        <v>61</v>
      </c>
      <c r="G68" s="68">
        <f>COUNTIFS(C64:C66,"&gt;=100%",D64:D66,"&lt;=100%")</f>
        <v>0</v>
      </c>
    </row>
    <row r="69" spans="1:10" x14ac:dyDescent="0.25">
      <c r="F69" s="63" t="s">
        <v>62</v>
      </c>
      <c r="G69" s="67">
        <f>COUNTIF(C64:C66, "&lt;100%")</f>
        <v>3</v>
      </c>
    </row>
    <row r="71" spans="1:10" ht="30" x14ac:dyDescent="0.25">
      <c r="A71" s="48"/>
      <c r="B71" s="94" t="s">
        <v>147</v>
      </c>
      <c r="C71" s="50" t="s">
        <v>52</v>
      </c>
      <c r="D71" s="94" t="s">
        <v>15</v>
      </c>
      <c r="F71" s="136" t="s">
        <v>169</v>
      </c>
      <c r="G71" s="136"/>
      <c r="I71" s="134" t="s">
        <v>207</v>
      </c>
      <c r="J71" s="135"/>
    </row>
    <row r="72" spans="1:10" ht="18.75" x14ac:dyDescent="0.25">
      <c r="A72" s="48" t="s">
        <v>169</v>
      </c>
      <c r="B72" s="37">
        <f>SUMIFS(DISCIPLINAS!$E$48:$E$504,DISCIPLINAS!$C$48:$C$504,A72)+SUMIFS(DISCIPLINAS!$J$48:$J$504,DISCIPLINAS!$H$48:$H$504,A72)+SUMIFS(DISCIPLINAS!$O$48:$O$504,DISCIPLINAS!$M$48:$M$504,A72)+SUMIFS(DISCIPLINAS!$T$48:$T$504,DISCIPLINAS!$R$48:$R$504,A72)+SUMIFS(DISCIPLINAS!$Y$48:$Y$504,DISCIPLINAS!$W$48:$W$504,A72)</f>
        <v>18</v>
      </c>
      <c r="C72" s="49">
        <f>B72/CRITÉRIOS!$G$18</f>
        <v>2.25</v>
      </c>
      <c r="D72" s="38">
        <f>B72/CRITÉRIOS!$G$17</f>
        <v>1.125</v>
      </c>
      <c r="F72" s="60" t="s">
        <v>194</v>
      </c>
      <c r="G72" s="69">
        <f>COUNTIF(B73:B75,"&lt;&gt;")</f>
        <v>3</v>
      </c>
      <c r="H72" s="5"/>
      <c r="I72" s="45" t="s">
        <v>203</v>
      </c>
      <c r="J72" s="80">
        <f>IF(DISCIPLINAS!$D$26=$F$71,DISCIPLINAS!$D$33)+IF(DISCIPLINAS!$I$26=$F$71,DISCIPLINAS!$I$33)+IF(DISCIPLINAS!$N$26=$F$71,DISCIPLINAS!$N$33)+IF(DISCIPLINAS!$S$26=$F$71,DISCIPLINAS!$S$33)+IF(DISCIPLINAS!$X$26=$F$71,DISCIPLINAS!$X$33)+IF(DISCIPLINAS!$AC$26=$F$71,DISCIPLINAS!$AC$33)+IF(DISCIPLINAS!$D$81=$F$71,DISCIPLINAS!$D$88)+IF(DISCIPLINAS!$I$81=$F$71,DISCIPLINAS!$I$88)+IF(DISCIPLINAS!$N$81=$F$71,DISCIPLINAS!$N$88)+IF(DISCIPLINAS!$S$81=$F$71,DISCIPLINAS!$S$88)+IF(DISCIPLINAS!$X$81=$F$71,DISCIPLINAS!$X$88)+IF(DISCIPLINAS!$AC$81=$F$71,DISCIPLINAS!$AC$88)+IF(DISCIPLINAS!$D$136=$F$71,DISCIPLINAS!$D$143)+IF(DISCIPLINAS!$I$136=$F$71,DISCIPLINAS!$I$143)+IF(DISCIPLINAS!$N$136=$F$71,DISCIPLINAS!$N$143)+IF(DISCIPLINAS!$S$136=$F$71,DISCIPLINAS!$S$143)+IF(DISCIPLINAS!$X$136=$F$71,DISCIPLINAS!$X$143)+IF(DISCIPLINAS!$AC$136=$F$71,DISCIPLINAS!$AC$143)+IF(DISCIPLINAS!$D$191=$F$71,DISCIPLINAS!$D$198)+IF(DISCIPLINAS!$I$191=$F$71,DISCIPLINAS!$I$198)+IF(DISCIPLINAS!$N$191=$F$71,DISCIPLINAS!$N$198)+IF(DISCIPLINAS!$S$191=$F$71,DISCIPLINAS!$S$198)+IF(DISCIPLINAS!$X$191=$F$71,DISCIPLINAS!$X$198)+IF(DISCIPLINAS!$AC$191=$F$71,DISCIPLINAS!$AC$198)+IF(DISCIPLINAS!$D$246=$F$71,DISCIPLINAS!$D$253)+IF(DISCIPLINAS!$I$246=$F$71,DISCIPLINAS!$I$253)+IF(DISCIPLINAS!$N$246=$F$71,DISCIPLINAS!$N$253)+IF(DISCIPLINAS!$S$246=$F$71,DISCIPLINAS!$S$253)+IF(DISCIPLINAS!$X$246=$F$71,DISCIPLINAS!$X$253)+IF(DISCIPLINAS!$AC$246=$F$71,DISCIPLINAS!$AC$253)+IF(DISCIPLINAS!$D$302=$F$71,DISCIPLINAS!$D$309)+IF(DISCIPLINAS!$I$302=$F$71,DISCIPLINAS!$I$309)+IF(DISCIPLINAS!$N$302=$F$71,DISCIPLINAS!$N$309)+IF(DISCIPLINAS!$S$302=$F$71,DISCIPLINAS!$S$309)+IF(DISCIPLINAS!$X$302=$F$71,DISCIPLINAS!$X$309)+IF(DISCIPLINAS!$AC$302=$F$71,DISCIPLINAS!$AC$309)+IF(DISCIPLINAS!$D$357=$F$71,DISCIPLINAS!$D$364)+IF(DISCIPLINAS!$I$357=$F$71,DISCIPLINAS!$I$364)+IF(DISCIPLINAS!$N$357=$F$71,DISCIPLINAS!$N$364)+IF(DISCIPLINAS!$S$357=$F$71,DISCIPLINAS!$S$364)+IF(DISCIPLINAS!$X$357=$F$71,DISCIPLINAS!$X$364)+IF(DISCIPLINAS!$AC$357=$F$71,DISCIPLINAS!$AC$364)+IF(DISCIPLINAS!$D$412=$F$71,DISCIPLINAS!$D$419)+IF(DISCIPLINAS!$I$412=$F$71,DISCIPLINAS!$I$419)+IF(DISCIPLINAS!$N$412=$F$71,DISCIPLINAS!$N$419)+IF(DISCIPLINAS!$S$412=$F$71,DISCIPLINAS!$S$419)+IF(DISCIPLINAS!$X$412=$F$71,DISCIPLINAS!$X$419)+IF(DISCIPLINAS!$AC$412=$F$71,DISCIPLINAS!$AC$419)+IF(DISCIPLINAS!$D$467=$F$71,DISCIPLINAS!$D$474)+IF(DISCIPLINAS!$I$467=$F$71,DISCIPLINAS!$I$474)+IF(DISCIPLINAS!$N$467=$F$71,DISCIPLINAS!$N$474)+IF(DISCIPLINAS!$S$467=$F$71,DISCIPLINAS!$S$474)+IF(DISCIPLINAS!$X$467=$F$71,DISCIPLINAS!$X$474)+IF(DISCIPLINAS!$AC$467=$F$71,DISCIPLINAS!$AC$474)</f>
        <v>1.3333333333333333</v>
      </c>
    </row>
    <row r="73" spans="1:10" ht="15" customHeight="1" x14ac:dyDescent="0.25">
      <c r="A73" s="56" t="s">
        <v>102</v>
      </c>
      <c r="B73" s="37">
        <f>SUMIFS(DISCIPLINAS!$E$48:$E$504,DISCIPLINAS!$C$48:$C$504,A73)+SUMIFS(DISCIPLINAS!$J$48:$J$504,DISCIPLINAS!$H$48:$H$504,A73)+SUMIFS(DISCIPLINAS!$O$48:$O$504,DISCIPLINAS!$M$48:$M$504,A73)+SUMIFS(DISCIPLINAS!$T$48:$T$504,DISCIPLINAS!$R$48:$R$504,A73)+SUMIFS(DISCIPLINAS!$Y$48:$Y$504,DISCIPLINAS!$W$48:$W$504,A73)</f>
        <v>0</v>
      </c>
      <c r="C73" s="49">
        <f>B73/CRITÉRIOS!$G$18</f>
        <v>0</v>
      </c>
      <c r="D73" s="38">
        <f>B73/CRITÉRIOS!$G$17</f>
        <v>0</v>
      </c>
      <c r="F73" s="61" t="s">
        <v>196</v>
      </c>
      <c r="G73" s="67">
        <f>SUM(B72:B75)</f>
        <v>18</v>
      </c>
      <c r="I73" s="45" t="s">
        <v>204</v>
      </c>
      <c r="J73" s="80">
        <f>IF(DISCIPLINAS!$D$28=$F$71,DISCIPLINAS!$D$33)+IF(DISCIPLINAS!$I$28=$F$71,DISCIPLINAS!$I$33)+IF(DISCIPLINAS!$N$28=$F$71,DISCIPLINAS!$N$33)+IF(DISCIPLINAS!$S$28=$F$71,DISCIPLINAS!$S$33)+IF(DISCIPLINAS!$X$28=$F$71,DISCIPLINAS!$X$33)+IF(DISCIPLINAS!$AC$28=$F$71,DISCIPLINAS!$AC$33)+IF(DISCIPLINAS!$D$83=$F$71,DISCIPLINAS!$D$88)+IF(DISCIPLINAS!$I$83=$F$71,DISCIPLINAS!$I$88)+IF(DISCIPLINAS!$N$83=$F$71,DISCIPLINAS!$N$88)+IF(DISCIPLINAS!$S$83=$F$71,DISCIPLINAS!$S$88)+IF(DISCIPLINAS!$X$83=$F$71,DISCIPLINAS!$X$88)+IF(DISCIPLINAS!$AC$83=$F$71,DISCIPLINAS!$AC$88)+IF(DISCIPLINAS!$D$138=$F$71,DISCIPLINAS!$D$143)+IF(DISCIPLINAS!$I$138=$F$71,DISCIPLINAS!$I$143)+IF(DISCIPLINAS!$N$138=$F$71,DISCIPLINAS!$N$143)+IF(DISCIPLINAS!$S$138=$F$71,DISCIPLINAS!$S$143)+IF(DISCIPLINAS!$X$138=$F$71,DISCIPLINAS!$X$143)+IF(DISCIPLINAS!$AC$138=$F$71,DISCIPLINAS!$AC$143)+IF(DISCIPLINAS!$D$193=$F$71,DISCIPLINAS!$D$198)+IF(DISCIPLINAS!$I$193=$F$71,DISCIPLINAS!$I$198)+IF(DISCIPLINAS!$N$193=$F$71,DISCIPLINAS!$N$198)+IF(DISCIPLINAS!$S$193=$F$71,DISCIPLINAS!$S$198)+IF(DISCIPLINAS!$X$193=$F$71,DISCIPLINAS!$X$198)+IF(DISCIPLINAS!$AC$193=$F$71,DISCIPLINAS!$AC$198)+IF(DISCIPLINAS!$D$248=$F$71,DISCIPLINAS!$D$253)+IF(DISCIPLINAS!$I$248=$F$71,DISCIPLINAS!$I$253)+IF(DISCIPLINAS!$N$248=$F$71,DISCIPLINAS!$N$253)+IF(DISCIPLINAS!$S$248=$F$71,DISCIPLINAS!$S$253)+IF(DISCIPLINAS!$X$248=$F$71,DISCIPLINAS!$X$253)+IF(DISCIPLINAS!$AC$248=$F$71,DISCIPLINAS!$AC$253)+IF(DISCIPLINAS!$D$304=$F$71,DISCIPLINAS!$D$309)+IF(DISCIPLINAS!$I$304=$F$71,DISCIPLINAS!$I$309)+IF(DISCIPLINAS!$N$304=$F$71,DISCIPLINAS!$N$309)+IF(DISCIPLINAS!$S$304=$F$71,DISCIPLINAS!$S$309)+IF(DISCIPLINAS!$X$304=$F$71,DISCIPLINAS!$X$309)+IF(DISCIPLINAS!$AC$304=$F$71,DISCIPLINAS!$AC$309)+IF(DISCIPLINAS!$D$359=$F$71,DISCIPLINAS!$D$364)+IF(DISCIPLINAS!$I$359=$F$71,DISCIPLINAS!$I$364)+IF(DISCIPLINAS!$N$359=$F$71,DISCIPLINAS!$N$364)+IF(DISCIPLINAS!$S$359=$F$71,DISCIPLINAS!$S$364)+IF(DISCIPLINAS!$X$359=$F$71,DISCIPLINAS!$X$364)+IF(DISCIPLINAS!$AC$359=$F$71,DISCIPLINAS!$AC$364)+IF(DISCIPLINAS!$D$414=$F$71,DISCIPLINAS!$D$419)+IF(DISCIPLINAS!$I$414=$F$71,DISCIPLINAS!$I$419)+IF(DISCIPLINAS!$N$414=$F$71,DISCIPLINAS!$N$419)+IF(DISCIPLINAS!$S$414=$F$71,DISCIPLINAS!$S$419)+IF(DISCIPLINAS!$X$414=$F$71,DISCIPLINAS!$X$419)+IF(DISCIPLINAS!$AC$414=$F$71,DISCIPLINAS!$AC$419)+IF(DISCIPLINAS!$D$469=$F$71,DISCIPLINAS!$D$474)+IF(DISCIPLINAS!$I$469=$F$71,DISCIPLINAS!$I$474)+IF(DISCIPLINAS!$N$469=$F$71,DISCIPLINAS!$N$474)+IF(DISCIPLINAS!$S$469=$F$71,DISCIPLINAS!$S$474)+IF(DISCIPLINAS!$X$469=$F$71,DISCIPLINAS!$X$474)+IF(DISCIPLINAS!$AC$469=$F$71,DISCIPLINAS!$AC$474)</f>
        <v>0</v>
      </c>
    </row>
    <row r="74" spans="1:10" ht="15" customHeight="1" x14ac:dyDescent="0.25">
      <c r="A74" s="56" t="s">
        <v>103</v>
      </c>
      <c r="B74" s="37">
        <f>SUMIFS(DISCIPLINAS!$E$48:$E$504,DISCIPLINAS!$C$48:$C$504,A74)+SUMIFS(DISCIPLINAS!$J$48:$J$504,DISCIPLINAS!$H$48:$H$504,A74)+SUMIFS(DISCIPLINAS!$O$48:$O$504,DISCIPLINAS!$M$48:$M$504,A74)+SUMIFS(DISCIPLINAS!$T$48:$T$504,DISCIPLINAS!$R$48:$R$504,A74)+SUMIFS(DISCIPLINAS!$Y$48:$Y$504,DISCIPLINAS!$W$48:$W$504,A74)</f>
        <v>0</v>
      </c>
      <c r="C74" s="49">
        <f>B74/CRITÉRIOS!$G$18</f>
        <v>0</v>
      </c>
      <c r="D74" s="38">
        <f>B74/CRITÉRIOS!$G$17</f>
        <v>0</v>
      </c>
      <c r="F74" s="62" t="s">
        <v>195</v>
      </c>
      <c r="G74" s="72">
        <f>G73/G72</f>
        <v>6</v>
      </c>
      <c r="I74" s="45" t="s">
        <v>205</v>
      </c>
      <c r="J74" s="80">
        <f>IF(DISCIPLINAS!$D$30=$F$71,DISCIPLINAS!$D$33)+IF(DISCIPLINAS!$I$30=$F$71,DISCIPLINAS!$I$33)+IF(DISCIPLINAS!$N$30=$F$71,DISCIPLINAS!$N$33)+IF(DISCIPLINAS!$S$30=$F$71,DISCIPLINAS!$S$33)+IF(DISCIPLINAS!$X$30=$F$71,DISCIPLINAS!$X$33)+IF(DISCIPLINAS!$AC$30=$F$71,DISCIPLINAS!$AC$33)+IF(DISCIPLINAS!$D$85=$F$71,DISCIPLINAS!$D$88)+IF(DISCIPLINAS!$I$85=$F$71,DISCIPLINAS!$I$88)+IF(DISCIPLINAS!$N$85=$F$71,DISCIPLINAS!$N$88)+IF(DISCIPLINAS!$S$85=$F$71,DISCIPLINAS!$S$88)+IF(DISCIPLINAS!$X$85=$F$71,DISCIPLINAS!$X$88)+IF(DISCIPLINAS!$AC$85=$F$71,DISCIPLINAS!$AC$88)+IF(DISCIPLINAS!$D$140=$F$71,DISCIPLINAS!$D$143)+IF(DISCIPLINAS!$I$140=$F$71,DISCIPLINAS!$I$143)+IF(DISCIPLINAS!$N$140=$F$71,DISCIPLINAS!$N$143)+IF(DISCIPLINAS!$S$140=$F$71,DISCIPLINAS!$S$143)+IF(DISCIPLINAS!$X$140=$F$71,DISCIPLINAS!$X$143)+IF(DISCIPLINAS!$AC$140=$F$71,DISCIPLINAS!$AC$143)+IF(DISCIPLINAS!$D$195=$F$71,DISCIPLINAS!$D$198)+IF(DISCIPLINAS!$I$195=$F$71,DISCIPLINAS!$I$198)+IF(DISCIPLINAS!$N$195=$F$71,DISCIPLINAS!$N$198)+IF(DISCIPLINAS!$S$195=$F$71,DISCIPLINAS!$S$198)+IF(DISCIPLINAS!$X$195=$F$71,DISCIPLINAS!$X$198)+IF(DISCIPLINAS!$AC$195=$F$71,DISCIPLINAS!$AC$198)+IF(DISCIPLINAS!$D$250=$F$71,DISCIPLINAS!$D$253)+IF(DISCIPLINAS!$I$250=$F$71,DISCIPLINAS!$I$253)+IF(DISCIPLINAS!$N$250=$F$71,DISCIPLINAS!$N$253)+IF(DISCIPLINAS!$S$250=$F$71,DISCIPLINAS!$S$253)+IF(DISCIPLINAS!$X$250=$F$71,DISCIPLINAS!$X$253)+IF(DISCIPLINAS!$AC$250=$F$71,DISCIPLINAS!$AC$253)+IF(DISCIPLINAS!$D$306=$F$71,DISCIPLINAS!$D$309)+IF(DISCIPLINAS!$I$306=$F$71,DISCIPLINAS!$I$309)+IF(DISCIPLINAS!$N$306=$F$71,DISCIPLINAS!$N$309)+IF(DISCIPLINAS!$S$306=$F$71,DISCIPLINAS!$S$309)+IF(DISCIPLINAS!$X$306=$F$71,DISCIPLINAS!$X$309)+IF(DISCIPLINAS!$AC$306=$F$71,DISCIPLINAS!$AC$309)+IF(DISCIPLINAS!$D$361=$F$71,DISCIPLINAS!$D$364)+IF(DISCIPLINAS!$I$361=$F$71,DISCIPLINAS!$I$364)+IF(DISCIPLINAS!$N$361=$F$71,DISCIPLINAS!$N$364)+IF(DISCIPLINAS!$S$361=$F$71,DISCIPLINAS!$S$364)+IF(DISCIPLINAS!$X$361=$F$71,DISCIPLINAS!$X$364)+IF(DISCIPLINAS!$AC$361=$F$71,DISCIPLINAS!$AC$364)+IF(DISCIPLINAS!$D$416=$F$71,DISCIPLINAS!$D$419)+IF(DISCIPLINAS!$I$416=$F$71,DISCIPLINAS!$I$419)+IF(DISCIPLINAS!$N$416=$F$71,DISCIPLINAS!$N$419)+IF(DISCIPLINAS!$S$416=$F$71,DISCIPLINAS!$S$419)+IF(DISCIPLINAS!$X$416=$F$71,DISCIPLINAS!$X$419)+IF(DISCIPLINAS!$AC$416=$F$71,DISCIPLINAS!$AC$419)+IF(DISCIPLINAS!$D$471=$F$71,DISCIPLINAS!$D$474)+IF(DISCIPLINAS!$I$471=$F$71,DISCIPLINAS!$I$474)+IF(DISCIPLINAS!$N$471=$F$71,DISCIPLINAS!$N$474)+IF(DISCIPLINAS!$S$471=$F$71,DISCIPLINAS!$S$474)+IF(DISCIPLINAS!$X$471=$F$71,DISCIPLINAS!$X$474)+IF(DISCIPLINAS!$AC$471=$F$71,DISCIPLINAS!$AC$474)</f>
        <v>0</v>
      </c>
    </row>
    <row r="75" spans="1:10" ht="15" customHeight="1" x14ac:dyDescent="0.25">
      <c r="A75" s="56" t="s">
        <v>104</v>
      </c>
      <c r="B75" s="37">
        <f>SUMIFS(DISCIPLINAS!$E$48:$E$504,DISCIPLINAS!$C$48:$C$504,A75)+SUMIFS(DISCIPLINAS!$J$48:$J$504,DISCIPLINAS!$H$48:$H$504,A75)+SUMIFS(DISCIPLINAS!$O$48:$O$504,DISCIPLINAS!$M$48:$M$504,A75)+SUMIFS(DISCIPLINAS!$T$48:$T$504,DISCIPLINAS!$R$48:$R$504,A75)+SUMIFS(DISCIPLINAS!$Y$48:$Y$504,DISCIPLINAS!$W$48:$W$504,A75)</f>
        <v>0</v>
      </c>
      <c r="C75" s="49">
        <f>B75/CRITÉRIOS!$G$18</f>
        <v>0</v>
      </c>
      <c r="D75" s="38">
        <f>B75/CRITÉRIOS!$G$17</f>
        <v>0</v>
      </c>
      <c r="F75" s="76" t="s">
        <v>197</v>
      </c>
      <c r="G75" s="81">
        <f>G74+J75</f>
        <v>7.333333333333333</v>
      </c>
      <c r="I75" s="75" t="s">
        <v>206</v>
      </c>
      <c r="J75" s="81">
        <f>SUM(J72:J74)</f>
        <v>1.3333333333333333</v>
      </c>
    </row>
    <row r="76" spans="1:10" x14ac:dyDescent="0.25">
      <c r="F76" s="63" t="s">
        <v>60</v>
      </c>
      <c r="G76" s="67">
        <f>COUNTIF(D73:D75, "&gt;100%")</f>
        <v>0</v>
      </c>
    </row>
    <row r="77" spans="1:10" ht="15" customHeight="1" x14ac:dyDescent="0.25">
      <c r="F77" s="63" t="s">
        <v>61</v>
      </c>
      <c r="G77" s="68">
        <f>COUNTIFS(C73:C75,"&gt;=100%",D73:D75,"&lt;=100%")</f>
        <v>0</v>
      </c>
    </row>
    <row r="78" spans="1:10" x14ac:dyDescent="0.25">
      <c r="F78" s="63" t="s">
        <v>62</v>
      </c>
      <c r="G78" s="67">
        <f>COUNTIF(C73:C75, "&lt;100%")</f>
        <v>3</v>
      </c>
    </row>
    <row r="79" spans="1:10" x14ac:dyDescent="0.25">
      <c r="E79" s="7"/>
      <c r="F79" s="83"/>
      <c r="G79" s="1"/>
      <c r="I79" s="1"/>
    </row>
    <row r="80" spans="1:10" x14ac:dyDescent="0.25">
      <c r="E80" s="7"/>
      <c r="F80" s="83"/>
      <c r="G80" s="1"/>
      <c r="I80" s="1"/>
    </row>
    <row r="81" spans="1:10" ht="30" x14ac:dyDescent="0.25">
      <c r="A81" s="48"/>
      <c r="B81" s="94" t="s">
        <v>147</v>
      </c>
      <c r="C81" s="50" t="s">
        <v>52</v>
      </c>
      <c r="D81" s="94" t="s">
        <v>15</v>
      </c>
      <c r="E81" s="7"/>
      <c r="F81" s="136" t="s">
        <v>242</v>
      </c>
      <c r="G81" s="136"/>
      <c r="I81" s="1"/>
    </row>
    <row r="82" spans="1:10" ht="18.75" x14ac:dyDescent="0.3">
      <c r="A82" s="100" t="s">
        <v>242</v>
      </c>
      <c r="B82" s="37">
        <f>SUMIFS(DISCIPLINAS!$E$48:$E$504,DISCIPLINAS!$C$48:$C$504,A82)+SUMIFS(DISCIPLINAS!$J$48:$J$504,DISCIPLINAS!$H$48:$H$504,A82)+SUMIFS(DISCIPLINAS!$O$48:$O$504,DISCIPLINAS!$M$48:$M$504,A82)+SUMIFS(DISCIPLINAS!$T$48:$T$504,DISCIPLINAS!$R$48:$R$504,A82)+SUMIFS(DISCIPLINAS!$Y$48:$Y$504,DISCIPLINAS!$W$48:$W$504,A82)</f>
        <v>120</v>
      </c>
      <c r="C82" s="49">
        <f>B82/CRITÉRIOS!$G$18</f>
        <v>15</v>
      </c>
      <c r="D82" s="38">
        <f>B82/CRITÉRIOS!$G$17</f>
        <v>7.5</v>
      </c>
      <c r="E82" s="7"/>
      <c r="F82" s="60" t="s">
        <v>248</v>
      </c>
      <c r="G82" s="69">
        <f>COUNTIF(B83:B89,"&lt;&gt;")</f>
        <v>6</v>
      </c>
      <c r="I82" s="1"/>
    </row>
    <row r="83" spans="1:10" x14ac:dyDescent="0.25">
      <c r="A83" s="101" t="s">
        <v>249</v>
      </c>
      <c r="B83" s="37">
        <f>SUMIFS(DISCIPLINAS!$E$48:$E$504,DISCIPLINAS!$C$48:$C$504,A83)+SUMIFS(DISCIPLINAS!$J$48:$J$504,DISCIPLINAS!$H$48:$H$504,A83)+SUMIFS(DISCIPLINAS!$O$48:$O$504,DISCIPLINAS!$M$48:$M$504,A83)+SUMIFS(DISCIPLINAS!$T$48:$T$504,DISCIPLINAS!$R$48:$R$504,A83)+SUMIFS(DISCIPLINAS!$Y$48:$Y$504,DISCIPLINAS!$W$48:$W$504,A83)</f>
        <v>0</v>
      </c>
      <c r="C83" s="49">
        <f>B83/CRITÉRIOS!$G$18</f>
        <v>0</v>
      </c>
      <c r="D83" s="38">
        <f>B83/CRITÉRIOS!$G$17</f>
        <v>0</v>
      </c>
      <c r="E83" s="7"/>
      <c r="F83" s="61" t="s">
        <v>196</v>
      </c>
      <c r="G83" s="67">
        <f>SUM(B82:B88)</f>
        <v>120</v>
      </c>
      <c r="I83" s="1"/>
    </row>
    <row r="84" spans="1:10" x14ac:dyDescent="0.25">
      <c r="A84" s="66" t="s">
        <v>250</v>
      </c>
      <c r="B84" s="37">
        <f>SUMIFS(DISCIPLINAS!$E$48:$E$504,DISCIPLINAS!$C$48:$C$504,A84)+SUMIFS(DISCIPLINAS!$J$48:$J$504,DISCIPLINAS!$H$48:$H$504,A84)+SUMIFS(DISCIPLINAS!$O$48:$O$504,DISCIPLINAS!$M$48:$M$504,A84)+SUMIFS(DISCIPLINAS!$T$48:$T$504,DISCIPLINAS!$R$48:$R$504,A84)+SUMIFS(DISCIPLINAS!$Y$48:$Y$504,DISCIPLINAS!$W$48:$W$504,A84)</f>
        <v>0</v>
      </c>
      <c r="C84" s="49">
        <f>B84/CRITÉRIOS!$G$18</f>
        <v>0</v>
      </c>
      <c r="D84" s="38">
        <f>B84/CRITÉRIOS!$G$17</f>
        <v>0</v>
      </c>
      <c r="E84" s="7"/>
      <c r="F84" s="62" t="s">
        <v>255</v>
      </c>
      <c r="G84" s="72">
        <f>G83/G82</f>
        <v>20</v>
      </c>
      <c r="I84" s="1"/>
    </row>
    <row r="85" spans="1:10" x14ac:dyDescent="0.25">
      <c r="A85" s="66" t="s">
        <v>251</v>
      </c>
      <c r="B85" s="37">
        <f>SUMIFS(DISCIPLINAS!$E$48:$E$504,DISCIPLINAS!$C$48:$C$504,A85)+SUMIFS(DISCIPLINAS!$J$48:$J$504,DISCIPLINAS!$H$48:$H$504,A85)+SUMIFS(DISCIPLINAS!$O$48:$O$504,DISCIPLINAS!$M$48:$M$504,A85)+SUMIFS(DISCIPLINAS!$T$48:$T$504,DISCIPLINAS!$R$48:$R$504,A85)+SUMIFS(DISCIPLINAS!$Y$48:$Y$504,DISCIPLINAS!$W$48:$W$504,A85)</f>
        <v>0</v>
      </c>
      <c r="C85" s="49">
        <f>B85/CRITÉRIOS!$G$18</f>
        <v>0</v>
      </c>
      <c r="D85" s="38">
        <f>B85/CRITÉRIOS!$G$17</f>
        <v>0</v>
      </c>
      <c r="E85" s="7"/>
      <c r="F85" s="63" t="s">
        <v>60</v>
      </c>
      <c r="G85" s="67">
        <f>COUNTIF(D82:D84, "&gt;100%")</f>
        <v>1</v>
      </c>
      <c r="I85" s="1"/>
    </row>
    <row r="86" spans="1:10" x14ac:dyDescent="0.25">
      <c r="A86" s="66" t="s">
        <v>252</v>
      </c>
      <c r="B86" s="37">
        <f>SUMIFS(DISCIPLINAS!$E$48:$E$504,DISCIPLINAS!$C$48:$C$504,A86)+SUMIFS(DISCIPLINAS!$J$48:$J$504,DISCIPLINAS!$H$48:$H$504,A86)+SUMIFS(DISCIPLINAS!$O$48:$O$504,DISCIPLINAS!$M$48:$M$504,A86)+SUMIFS(DISCIPLINAS!$T$48:$T$504,DISCIPLINAS!$R$48:$R$504,A86)+SUMIFS(DISCIPLINAS!$Y$48:$Y$504,DISCIPLINAS!$W$48:$W$504,A86)</f>
        <v>0</v>
      </c>
      <c r="C86" s="49">
        <f>B86/CRITÉRIOS!$G$18</f>
        <v>0</v>
      </c>
      <c r="D86" s="38">
        <f>B86/CRITÉRIOS!$G$17</f>
        <v>0</v>
      </c>
      <c r="E86" s="7"/>
      <c r="F86" s="63" t="s">
        <v>61</v>
      </c>
      <c r="G86" s="68">
        <f>COUNTIFS(C82:C84,"&gt;=100%",D82:D84,"&lt;=100%")</f>
        <v>0</v>
      </c>
      <c r="I86" s="1"/>
    </row>
    <row r="87" spans="1:10" x14ac:dyDescent="0.25">
      <c r="A87" s="101" t="s">
        <v>253</v>
      </c>
      <c r="B87" s="37">
        <f>SUMIFS(DISCIPLINAS!$E$48:$E$504,DISCIPLINAS!$C$48:$C$504,A87)+SUMIFS(DISCIPLINAS!$J$48:$J$504,DISCIPLINAS!$H$48:$H$504,A87)+SUMIFS(DISCIPLINAS!$O$48:$O$504,DISCIPLINAS!$M$48:$M$504,A87)+SUMIFS(DISCIPLINAS!$T$48:$T$504,DISCIPLINAS!$R$48:$R$504,A87)+SUMIFS(DISCIPLINAS!$Y$48:$Y$504,DISCIPLINAS!$W$48:$W$504,A87)</f>
        <v>0</v>
      </c>
      <c r="C87" s="49">
        <f>B87/CRITÉRIOS!$G$18</f>
        <v>0</v>
      </c>
      <c r="D87" s="38">
        <f>B87/CRITÉRIOS!$G$17</f>
        <v>0</v>
      </c>
      <c r="E87" s="7"/>
      <c r="F87" s="63" t="s">
        <v>62</v>
      </c>
      <c r="G87" s="67">
        <f>COUNTIF(C82:C84, "&lt;100%")</f>
        <v>2</v>
      </c>
      <c r="I87" s="1"/>
    </row>
    <row r="88" spans="1:10" x14ac:dyDescent="0.25">
      <c r="A88" s="66" t="s">
        <v>254</v>
      </c>
      <c r="B88" s="37">
        <f>SUMIFS(DISCIPLINAS!$E$48:$E$504,DISCIPLINAS!$C$48:$C$504,A88)+SUMIFS(DISCIPLINAS!$J$48:$J$504,DISCIPLINAS!$H$48:$H$504,A88)+SUMIFS(DISCIPLINAS!$O$48:$O$504,DISCIPLINAS!$M$48:$M$504,A88)+SUMIFS(DISCIPLINAS!$T$48:$T$504,DISCIPLINAS!$R$48:$R$504,A88)+SUMIFS(DISCIPLINAS!$Y$48:$Y$504,DISCIPLINAS!$W$48:$W$504,A88)</f>
        <v>0</v>
      </c>
      <c r="C88" s="49">
        <f>B88/CRITÉRIOS!$G$18</f>
        <v>0</v>
      </c>
      <c r="D88" s="38">
        <f>B88/CRITÉRIOS!$G$17</f>
        <v>0</v>
      </c>
      <c r="E88" s="7"/>
      <c r="F88" s="83"/>
      <c r="G88" s="1"/>
      <c r="I88" s="1"/>
    </row>
    <row r="90" spans="1:10" ht="30" x14ac:dyDescent="0.25">
      <c r="A90" s="48"/>
      <c r="B90" s="94" t="s">
        <v>147</v>
      </c>
      <c r="C90" s="50" t="s">
        <v>52</v>
      </c>
      <c r="D90" s="94" t="s">
        <v>15</v>
      </c>
      <c r="F90" s="136" t="s">
        <v>170</v>
      </c>
      <c r="G90" s="136"/>
      <c r="I90" s="134" t="s">
        <v>207</v>
      </c>
      <c r="J90" s="135"/>
    </row>
    <row r="91" spans="1:10" ht="18.75" x14ac:dyDescent="0.25">
      <c r="A91" s="48" t="s">
        <v>170</v>
      </c>
      <c r="B91" s="37">
        <f>SUMIFS(DISCIPLINAS!$E$48:$E$504,DISCIPLINAS!$C$48:$C$504,A91)+SUMIFS(DISCIPLINAS!$J$48:$J$504,DISCIPLINAS!$H$48:$H$504,A91)+SUMIFS(DISCIPLINAS!$O$48:$O$504,DISCIPLINAS!$M$48:$M$504,A91)+SUMIFS(DISCIPLINAS!$T$48:$T$504,DISCIPLINAS!$R$48:$R$504,A91)+SUMIFS(DISCIPLINAS!$Y$48:$Y$504,DISCIPLINAS!$W$48:$W$504,A91)</f>
        <v>61.980000000000004</v>
      </c>
      <c r="C91" s="49">
        <f>B91/CRITÉRIOS!$G$18</f>
        <v>7.7475000000000005</v>
      </c>
      <c r="D91" s="38">
        <f>B91/CRITÉRIOS!$G$17</f>
        <v>3.8737500000000002</v>
      </c>
      <c r="F91" s="60" t="s">
        <v>194</v>
      </c>
      <c r="G91" s="69">
        <f>COUNTIF(B92:B96,"&lt;&gt;")</f>
        <v>5</v>
      </c>
      <c r="I91" s="45" t="s">
        <v>203</v>
      </c>
      <c r="J91" s="80">
        <f>IF(DISCIPLINAS!$D$26=$F$90,DISCIPLINAS!$D$33)+IF(DISCIPLINAS!$I$26=$F$90,DISCIPLINAS!$I$33)+IF(DISCIPLINAS!$N$26=$F$90,DISCIPLINAS!$N$33)+IF(DISCIPLINAS!$S$26=$F$90,DISCIPLINAS!$S$33)+IF(DISCIPLINAS!$X$26=$F$90,DISCIPLINAS!$X$33)+IF(DISCIPLINAS!$AC$26=$F$90,DISCIPLINAS!$AC$33)+IF(DISCIPLINAS!$D$81=$F$90,DISCIPLINAS!$D$88)+IF(DISCIPLINAS!$I$81=$F$90,DISCIPLINAS!$I$88)+IF(DISCIPLINAS!$N$81=$F$90,DISCIPLINAS!$N$88)+IF(DISCIPLINAS!$S$81=$F$90,DISCIPLINAS!$S$88)+IF(DISCIPLINAS!$X$81=$F$90,DISCIPLINAS!$X$88)+IF(DISCIPLINAS!$AC$81=$F$90,DISCIPLINAS!$AC$88)+IF(DISCIPLINAS!$D$136=$F$90,DISCIPLINAS!$D$143)+IF(DISCIPLINAS!$I$136=$F$90,DISCIPLINAS!$I$143)+IF(DISCIPLINAS!$N$136=$F$90,DISCIPLINAS!$N$143)+IF(DISCIPLINAS!$S$136=$F$90,DISCIPLINAS!$S$143)+IF(DISCIPLINAS!$X$136=$F$90,DISCIPLINAS!$X$143)+IF(DISCIPLINAS!$AC$136=$F$90,DISCIPLINAS!$AC$143)+IF(DISCIPLINAS!$D$191=$F$90,DISCIPLINAS!$D$198)+IF(DISCIPLINAS!$I$191=$F$90,DISCIPLINAS!$I$198)+IF(DISCIPLINAS!$N$191=$F$90,DISCIPLINAS!$N$198)+IF(DISCIPLINAS!$S$191=$F$90,DISCIPLINAS!$S$198)+IF(DISCIPLINAS!$X$191=$F$90,DISCIPLINAS!$X$198)+IF(DISCIPLINAS!$AC$191=$F$90,DISCIPLINAS!$AC$198)+IF(DISCIPLINAS!$D$246=$F$90,DISCIPLINAS!$D$253)+IF(DISCIPLINAS!$I$246=$F$90,DISCIPLINAS!$I$253)+IF(DISCIPLINAS!$N$246=$F$90,DISCIPLINAS!$N$253)+IF(DISCIPLINAS!$S$246=$F$90,DISCIPLINAS!$S$253)+IF(DISCIPLINAS!$X$246=$F$90,DISCIPLINAS!$X$253)+IF(DISCIPLINAS!$AC$246=$F$90,DISCIPLINAS!$AC$253)+IF(DISCIPLINAS!$D$302=$F$90,DISCIPLINAS!$D$309)+IF(DISCIPLINAS!$I$302=$F$90,DISCIPLINAS!$I$309)+IF(DISCIPLINAS!$N$302=$F$90,DISCIPLINAS!$N$309)+IF(DISCIPLINAS!$S$302=$F$90,DISCIPLINAS!$S$309)+IF(DISCIPLINAS!$X$302=$F$90,DISCIPLINAS!$X$309)+IF(DISCIPLINAS!$AC$302=$F$90,DISCIPLINAS!$AC$309)+IF(DISCIPLINAS!$D$357=$F$90,DISCIPLINAS!$D$364)+IF(DISCIPLINAS!$I$357=$F$90,DISCIPLINAS!$I$364)+IF(DISCIPLINAS!$N$357=$F$90,DISCIPLINAS!$N$364)+IF(DISCIPLINAS!$S$357=$F$90,DISCIPLINAS!$S$364)+IF(DISCIPLINAS!$X$357=$F$90,DISCIPLINAS!$X$364)+IF(DISCIPLINAS!$AC$357=$F$90,DISCIPLINAS!$AC$364)+IF(DISCIPLINAS!$D$412=$F$90,DISCIPLINAS!$D$419)+IF(DISCIPLINAS!$I$412=$F$90,DISCIPLINAS!$I$419)+IF(DISCIPLINAS!$N$412=$F$90,DISCIPLINAS!$N$419)+IF(DISCIPLINAS!$S$412=$F$90,DISCIPLINAS!$S$419)+IF(DISCIPLINAS!$X$412=$F$90,DISCIPLINAS!$X$419)+IF(DISCIPLINAS!$AC$412=$F$90,DISCIPLINAS!$AC$419)+IF(DISCIPLINAS!$D$467=$F$90,DISCIPLINAS!$D$474)+IF(DISCIPLINAS!$I$467=$F$90,DISCIPLINAS!$I$474)+IF(DISCIPLINAS!$N$467=$F$90,DISCIPLINAS!$N$474)+IF(DISCIPLINAS!$S$467=$F$90,DISCIPLINAS!$S$474)+IF(DISCIPLINAS!$X$467=$F$90,DISCIPLINAS!$X$474)+IF(DISCIPLINAS!$AC$467=$F$90,DISCIPLINAS!$AC$474)</f>
        <v>0.8</v>
      </c>
    </row>
    <row r="92" spans="1:10" x14ac:dyDescent="0.25">
      <c r="A92" s="56" t="s">
        <v>109</v>
      </c>
      <c r="B92" s="37">
        <f>SUMIFS(DISCIPLINAS!$E$48:$E$504,DISCIPLINAS!$C$48:$C$504,A92)+SUMIFS(DISCIPLINAS!$J$48:$J$504,DISCIPLINAS!$H$48:$H$504,A92)+SUMIFS(DISCIPLINAS!$O$48:$O$504,DISCIPLINAS!$M$48:$M$504,A92)+SUMIFS(DISCIPLINAS!$T$48:$T$504,DISCIPLINAS!$R$48:$R$504,A92)+SUMIFS(DISCIPLINAS!$Y$48:$Y$504,DISCIPLINAS!$W$48:$W$504,A92)</f>
        <v>0</v>
      </c>
      <c r="C92" s="49">
        <f>B92/CRITÉRIOS!$G$18</f>
        <v>0</v>
      </c>
      <c r="D92" s="38">
        <f>B92/CRITÉRIOS!$G$17</f>
        <v>0</v>
      </c>
      <c r="F92" s="61" t="s">
        <v>196</v>
      </c>
      <c r="G92" s="67">
        <f>SUM(B91:B96)</f>
        <v>61.980000000000004</v>
      </c>
      <c r="H92" s="5"/>
      <c r="I92" s="45" t="s">
        <v>204</v>
      </c>
      <c r="J92" s="80">
        <f>IF(DISCIPLINAS!$D$28=$F$90,DISCIPLINAS!$D$33)+IF(DISCIPLINAS!$I$28=$F$90,DISCIPLINAS!$I$33)+IF(DISCIPLINAS!$N$28=$F$90,DISCIPLINAS!$N$33)+IF(DISCIPLINAS!$S$28=$F$90,DISCIPLINAS!$S$33)+IF(DISCIPLINAS!$X$28=$F$90,DISCIPLINAS!$X$33)+IF(DISCIPLINAS!$AC$28=$F$90,DISCIPLINAS!$AC$33)+IF(DISCIPLINAS!$D$83=$F$90,DISCIPLINAS!$D$88)+IF(DISCIPLINAS!$I$83=$F$90,DISCIPLINAS!$I$88)+IF(DISCIPLINAS!$N$83=$F$90,DISCIPLINAS!$N$88)+IF(DISCIPLINAS!$S$83=$F$90,DISCIPLINAS!$S$88)+IF(DISCIPLINAS!$X$83=$F$90,DISCIPLINAS!$X$88)+IF(DISCIPLINAS!$AC$83=$F$90,DISCIPLINAS!$AC$88)+IF(DISCIPLINAS!$D$138=$F$90,DISCIPLINAS!$D$143)+IF(DISCIPLINAS!$I$138=$F$90,DISCIPLINAS!$I$143)+IF(DISCIPLINAS!$N$138=$F$90,DISCIPLINAS!$N$143)+IF(DISCIPLINAS!$S$138=$F$90,DISCIPLINAS!$S$143)+IF(DISCIPLINAS!$X$138=$F$90,DISCIPLINAS!$X$143)+IF(DISCIPLINAS!$AC$138=$F$90,DISCIPLINAS!$AC$143)+IF(DISCIPLINAS!$D$193=$F$90,DISCIPLINAS!$D$198)+IF(DISCIPLINAS!$I$193=$F$90,DISCIPLINAS!$I$198)+IF(DISCIPLINAS!$N$193=$F$90,DISCIPLINAS!$N$198)+IF(DISCIPLINAS!$S$193=$F$90,DISCIPLINAS!$S$198)+IF(DISCIPLINAS!$X$193=$F$90,DISCIPLINAS!$X$198)+IF(DISCIPLINAS!$AC$193=$F$90,DISCIPLINAS!$AC$198)+IF(DISCIPLINAS!$D$248=$F$90,DISCIPLINAS!$D$253)+IF(DISCIPLINAS!$I$248=$F$90,DISCIPLINAS!$I$253)+IF(DISCIPLINAS!$N$248=$F$90,DISCIPLINAS!$N$253)+IF(DISCIPLINAS!$S$248=$F$90,DISCIPLINAS!$S$253)+IF(DISCIPLINAS!$X$248=$F$90,DISCIPLINAS!$X$253)+IF(DISCIPLINAS!$AC$248=$F$90,DISCIPLINAS!$AC$253)+IF(DISCIPLINAS!$D$304=$F$90,DISCIPLINAS!$D$309)+IF(DISCIPLINAS!$I$304=$F$90,DISCIPLINAS!$I$309)+IF(DISCIPLINAS!$N$304=$F$90,DISCIPLINAS!$N$309)+IF(DISCIPLINAS!$S$304=$F$90,DISCIPLINAS!$S$309)+IF(DISCIPLINAS!$X$304=$F$90,DISCIPLINAS!$X$309)+IF(DISCIPLINAS!$AC$304=$F$90,DISCIPLINAS!$AC$309)+IF(DISCIPLINAS!$D$359=$F$90,DISCIPLINAS!$D$364)+IF(DISCIPLINAS!$I$359=$F$90,DISCIPLINAS!$I$364)+IF(DISCIPLINAS!$N$359=$F$90,DISCIPLINAS!$N$364)+IF(DISCIPLINAS!$S$359=$F$90,DISCIPLINAS!$S$364)+IF(DISCIPLINAS!$X$359=$F$90,DISCIPLINAS!$X$364)+IF(DISCIPLINAS!$AC$359=$F$90,DISCIPLINAS!$AC$364)+IF(DISCIPLINAS!$D$414=$F$90,DISCIPLINAS!$D$419)+IF(DISCIPLINAS!$I$414=$F$90,DISCIPLINAS!$I$419)+IF(DISCIPLINAS!$N$414=$F$90,DISCIPLINAS!$N$419)+IF(DISCIPLINAS!$S$414=$F$90,DISCIPLINAS!$S$419)+IF(DISCIPLINAS!$X$414=$F$90,DISCIPLINAS!$X$419)+IF(DISCIPLINAS!$AC$414=$F$90,DISCIPLINAS!$AC$419)+IF(DISCIPLINAS!$D$469=$F$90,DISCIPLINAS!$D$474)+IF(DISCIPLINAS!$I$469=$F$90,DISCIPLINAS!$I$474)+IF(DISCIPLINAS!$N$469=$F$90,DISCIPLINAS!$N$474)+IF(DISCIPLINAS!$S$469=$F$90,DISCIPLINAS!$S$474)+IF(DISCIPLINAS!$X$469=$F$90,DISCIPLINAS!$X$474)+IF(DISCIPLINAS!$AC$469=$F$90,DISCIPLINAS!$AC$474)</f>
        <v>0</v>
      </c>
    </row>
    <row r="93" spans="1:10" ht="29.25" customHeight="1" x14ac:dyDescent="0.25">
      <c r="A93" s="56" t="s">
        <v>108</v>
      </c>
      <c r="B93" s="37">
        <f>SUMIFS(DISCIPLINAS!$E$48:$E$504,DISCIPLINAS!$C$48:$C$504,A93)+SUMIFS(DISCIPLINAS!$J$48:$J$504,DISCIPLINAS!$H$48:$H$504,A93)+SUMIFS(DISCIPLINAS!$O$48:$O$504,DISCIPLINAS!$M$48:$M$504,A93)+SUMIFS(DISCIPLINAS!$T$48:$T$504,DISCIPLINAS!$R$48:$R$504,A93)+SUMIFS(DISCIPLINAS!$Y$48:$Y$504,DISCIPLINAS!$W$48:$W$504,A93)</f>
        <v>0</v>
      </c>
      <c r="C93" s="49">
        <f>B93/CRITÉRIOS!$G$18</f>
        <v>0</v>
      </c>
      <c r="D93" s="38">
        <f>B93/CRITÉRIOS!$G$17</f>
        <v>0</v>
      </c>
      <c r="F93" s="62" t="s">
        <v>195</v>
      </c>
      <c r="G93" s="71">
        <f>G92/6</f>
        <v>10.33</v>
      </c>
      <c r="I93" s="45" t="s">
        <v>205</v>
      </c>
      <c r="J93" s="80">
        <f>IF(DISCIPLINAS!$D$30=$F$90,DISCIPLINAS!$D$33)+IF(DISCIPLINAS!$I$30=$F$90,DISCIPLINAS!$I$33)+IF(DISCIPLINAS!$N$30=$F$90,DISCIPLINAS!$N$33)+IF(DISCIPLINAS!$S$30=$F$90,DISCIPLINAS!$S$33)+IF(DISCIPLINAS!$X$30=$F$90,DISCIPLINAS!$X$33)+IF(DISCIPLINAS!$AC$30=$F$90,DISCIPLINAS!$AC$33)+IF(DISCIPLINAS!$D$85=$F$90,DISCIPLINAS!$D$88)+IF(DISCIPLINAS!$I$85=$F$90,DISCIPLINAS!$I$88)+IF(DISCIPLINAS!$N$85=$F$90,DISCIPLINAS!$N$88)+IF(DISCIPLINAS!$S$85=$F$90,DISCIPLINAS!$S$88)+IF(DISCIPLINAS!$X$85=$F$90,DISCIPLINAS!$X$88)+IF(DISCIPLINAS!$AC$85=$F$90,DISCIPLINAS!$AC$88)+IF(DISCIPLINAS!$D$140=$F$90,DISCIPLINAS!$D$143)+IF(DISCIPLINAS!$I$140=$F$90,DISCIPLINAS!$I$143)+IF(DISCIPLINAS!$N$140=$F$90,DISCIPLINAS!$N$143)+IF(DISCIPLINAS!$S$140=$F$90,DISCIPLINAS!$S$143)+IF(DISCIPLINAS!$X$140=$F$90,DISCIPLINAS!$X$143)+IF(DISCIPLINAS!$AC$140=$F$90,DISCIPLINAS!$AC$143)+IF(DISCIPLINAS!$D$195=$F$90,DISCIPLINAS!$D$198)+IF(DISCIPLINAS!$I$195=$F$90,DISCIPLINAS!$I$198)+IF(DISCIPLINAS!$N$195=$F$90,DISCIPLINAS!$N$198)+IF(DISCIPLINAS!$S$195=$F$90,DISCIPLINAS!$S$198)+IF(DISCIPLINAS!$X$195=$F$90,DISCIPLINAS!$X$198)+IF(DISCIPLINAS!$AC$195=$F$90,DISCIPLINAS!$AC$198)+IF(DISCIPLINAS!$D$250=$F$90,DISCIPLINAS!$D$253)+IF(DISCIPLINAS!$I$250=$F$90,DISCIPLINAS!$I$253)+IF(DISCIPLINAS!$N$250=$F$90,DISCIPLINAS!$N$253)+IF(DISCIPLINAS!$S$250=$F$90,DISCIPLINAS!$S$253)+IF(DISCIPLINAS!$X$250=$F$90,DISCIPLINAS!$X$253)+IF(DISCIPLINAS!$AC$250=$F$90,DISCIPLINAS!$AC$253)+IF(DISCIPLINAS!$D$306=$F$90,DISCIPLINAS!$D$309)+IF(DISCIPLINAS!$I$306=$F$90,DISCIPLINAS!$I$309)+IF(DISCIPLINAS!$N$306=$F$90,DISCIPLINAS!$N$309)+IF(DISCIPLINAS!$S$306=$F$90,DISCIPLINAS!$S$309)+IF(DISCIPLINAS!$X$306=$F$90,DISCIPLINAS!$X$309)+IF(DISCIPLINAS!$AC$306=$F$90,DISCIPLINAS!$AC$309)+IF(DISCIPLINAS!$D$361=$F$90,DISCIPLINAS!$D$364)+IF(DISCIPLINAS!$I$361=$F$90,DISCIPLINAS!$I$364)+IF(DISCIPLINAS!$N$361=$F$90,DISCIPLINAS!$N$364)+IF(DISCIPLINAS!$S$361=$F$90,DISCIPLINAS!$S$364)+IF(DISCIPLINAS!$X$361=$F$90,DISCIPLINAS!$X$364)+IF(DISCIPLINAS!$AC$361=$F$90,DISCIPLINAS!$AC$364)+IF(DISCIPLINAS!$D$416=$F$90,DISCIPLINAS!$D$419)+IF(DISCIPLINAS!$I$416=$F$90,DISCIPLINAS!$I$419)+IF(DISCIPLINAS!$N$416=$F$90,DISCIPLINAS!$N$419)+IF(DISCIPLINAS!$S$416=$F$90,DISCIPLINAS!$S$419)+IF(DISCIPLINAS!$X$416=$F$90,DISCIPLINAS!$X$419)+IF(DISCIPLINAS!$AC$416=$F$90,DISCIPLINAS!$AC$419)+IF(DISCIPLINAS!$D$471=$F$90,DISCIPLINAS!$D$474)+IF(DISCIPLINAS!$I$471=$F$90,DISCIPLINAS!$I$474)+IF(DISCIPLINAS!$N$471=$F$90,DISCIPLINAS!$N$474)+IF(DISCIPLINAS!$S$471=$F$90,DISCIPLINAS!$S$474)+IF(DISCIPLINAS!$X$471=$F$90,DISCIPLINAS!$X$474)+IF(DISCIPLINAS!$AC$471=$F$90,DISCIPLINAS!$AC$474)</f>
        <v>0</v>
      </c>
    </row>
    <row r="94" spans="1:10" x14ac:dyDescent="0.25">
      <c r="A94" s="56" t="s">
        <v>107</v>
      </c>
      <c r="B94" s="37">
        <f>SUMIFS(DISCIPLINAS!$E$48:$E$504,DISCIPLINAS!$C$48:$C$504,A94)+SUMIFS(DISCIPLINAS!$J$48:$J$504,DISCIPLINAS!$H$48:$H$504,A94)+SUMIFS(DISCIPLINAS!$O$48:$O$504,DISCIPLINAS!$M$48:$M$504,A94)+SUMIFS(DISCIPLINAS!$T$48:$T$504,DISCIPLINAS!$R$48:$R$504,A94)+SUMIFS(DISCIPLINAS!$Y$48:$Y$504,DISCIPLINAS!$W$48:$W$504,A94)</f>
        <v>0</v>
      </c>
      <c r="C94" s="49">
        <f>B94/CRITÉRIOS!$G$18</f>
        <v>0</v>
      </c>
      <c r="D94" s="38">
        <f>B94/CRITÉRIOS!$G$17</f>
        <v>0</v>
      </c>
      <c r="F94" s="76" t="s">
        <v>197</v>
      </c>
      <c r="G94" s="81">
        <f>G93+J94</f>
        <v>11.13</v>
      </c>
      <c r="I94" s="75" t="s">
        <v>206</v>
      </c>
      <c r="J94" s="81">
        <f>SUM(J91:J93)</f>
        <v>0.8</v>
      </c>
    </row>
    <row r="95" spans="1:10" ht="15" customHeight="1" x14ac:dyDescent="0.25">
      <c r="A95" s="56" t="s">
        <v>189</v>
      </c>
      <c r="B95" s="37">
        <f>SUMIFS(DISCIPLINAS!$E$48:$E$504,DISCIPLINAS!$C$48:$C$504,A95)+SUMIFS(DISCIPLINAS!$J$48:$J$504,DISCIPLINAS!$H$48:$H$504,A95)+SUMIFS(DISCIPLINAS!$O$48:$O$504,DISCIPLINAS!$M$48:$M$504,A95)+SUMIFS(DISCIPLINAS!$T$48:$T$504,DISCIPLINAS!$R$48:$R$504,A95)+SUMIFS(DISCIPLINAS!$Y$48:$Y$504,DISCIPLINAS!$W$48:$W$504,A95)</f>
        <v>0</v>
      </c>
      <c r="C95" s="49">
        <f>B95/CRITÉRIOS!$G$18</f>
        <v>0</v>
      </c>
      <c r="D95" s="38">
        <f>B95/CRITÉRIOS!$G$17</f>
        <v>0</v>
      </c>
      <c r="F95" s="63" t="s">
        <v>60</v>
      </c>
      <c r="G95" s="67">
        <f>COUNTIF(D92:D97, "&gt;100%")</f>
        <v>0</v>
      </c>
    </row>
    <row r="96" spans="1:10" x14ac:dyDescent="0.25">
      <c r="A96" s="56" t="s">
        <v>106</v>
      </c>
      <c r="B96" s="37">
        <f>SUMIFS(DISCIPLINAS!$E$48:$E$504,DISCIPLINAS!$C$48:$C$504,A96)+SUMIFS(DISCIPLINAS!$J$48:$J$504,DISCIPLINAS!$H$48:$H$504,A96)+SUMIFS(DISCIPLINAS!$O$48:$O$504,DISCIPLINAS!$M$48:$M$504,A96)+SUMIFS(DISCIPLINAS!$T$48:$T$504,DISCIPLINAS!$R$48:$R$504,A96)+SUMIFS(DISCIPLINAS!$Y$48:$Y$504,DISCIPLINAS!$W$48:$W$504,A96)</f>
        <v>0</v>
      </c>
      <c r="C96" s="49">
        <f>B96/CRITÉRIOS!$G$18</f>
        <v>0</v>
      </c>
      <c r="D96" s="38">
        <f>B96/CRITÉRIOS!$G$17</f>
        <v>0</v>
      </c>
      <c r="F96" s="63" t="s">
        <v>61</v>
      </c>
      <c r="G96" s="68">
        <f>COUNTIFS(C92:C97,"&gt;=100%",D92:D97,"&lt;=100%")</f>
        <v>0</v>
      </c>
    </row>
    <row r="97" spans="1:13" x14ac:dyDescent="0.25">
      <c r="A97" s="35"/>
      <c r="F97" s="63" t="s">
        <v>62</v>
      </c>
      <c r="G97" s="67">
        <f>COUNTIF(C92:C97, "&lt;100%")</f>
        <v>5</v>
      </c>
    </row>
    <row r="98" spans="1:13" x14ac:dyDescent="0.25">
      <c r="A98" s="35"/>
    </row>
    <row r="99" spans="1:13" x14ac:dyDescent="0.25">
      <c r="A99" s="35"/>
    </row>
    <row r="100" spans="1:13" ht="30" x14ac:dyDescent="0.25">
      <c r="A100" s="48"/>
      <c r="B100" s="94" t="s">
        <v>147</v>
      </c>
      <c r="C100" s="50" t="s">
        <v>52</v>
      </c>
      <c r="D100" s="94" t="s">
        <v>15</v>
      </c>
      <c r="F100" s="136" t="s">
        <v>171</v>
      </c>
      <c r="G100" s="136"/>
      <c r="I100" s="134" t="s">
        <v>207</v>
      </c>
      <c r="J100" s="135"/>
    </row>
    <row r="101" spans="1:13" ht="18.75" x14ac:dyDescent="0.25">
      <c r="A101" s="48" t="s">
        <v>171</v>
      </c>
      <c r="B101" s="37">
        <f>SUMIFS(DISCIPLINAS!$E$48:$E$504,DISCIPLINAS!$C$48:$C$504,A101)+SUMIFS(DISCIPLINAS!$J$48:$J$504,DISCIPLINAS!$H$48:$H$504,A101)+SUMIFS(DISCIPLINAS!$O$48:$O$504,DISCIPLINAS!$M$48:$M$504,A101)+SUMIFS(DISCIPLINAS!$T$48:$T$504,DISCIPLINAS!$R$48:$R$504,A101)+SUMIFS(DISCIPLINAS!$Y$48:$Y$504,DISCIPLINAS!$W$48:$W$504,A101)</f>
        <v>101.84</v>
      </c>
      <c r="C101" s="49">
        <f>B101/CRITÉRIOS!$G$18</f>
        <v>12.73</v>
      </c>
      <c r="D101" s="38">
        <f>B101/CRITÉRIOS!$G$17</f>
        <v>6.3650000000000002</v>
      </c>
      <c r="F101" s="60" t="s">
        <v>194</v>
      </c>
      <c r="G101" s="69">
        <f>COUNTIF(B102:B109,"&lt;&gt;")</f>
        <v>8</v>
      </c>
      <c r="I101" s="45" t="s">
        <v>203</v>
      </c>
      <c r="J101" s="80">
        <f>IF(DISCIPLINAS!$D$26=$F$100,DISCIPLINAS!$D$33)+IF(DISCIPLINAS!$I$26=$F$100,DISCIPLINAS!$I$33)+IF(DISCIPLINAS!$N$26=$F$100,DISCIPLINAS!$N$33)+IF(DISCIPLINAS!$S$26=$F$100,DISCIPLINAS!$S$33)+IF(DISCIPLINAS!$X$26=$F$100,DISCIPLINAS!$X$33)+IF(DISCIPLINAS!$AC$26=$F$100,DISCIPLINAS!$AC$33)+IF(DISCIPLINAS!$D$81=$F$100,DISCIPLINAS!$D$88)+IF(DISCIPLINAS!$I$81=$F$100,DISCIPLINAS!$I$88)+IF(DISCIPLINAS!$N$81=$F$100,DISCIPLINAS!$N$88)+IF(DISCIPLINAS!$S$81=$F$100,DISCIPLINAS!$S$88)+IF(DISCIPLINAS!$X$81=$F$100,DISCIPLINAS!$X$88)+IF(DISCIPLINAS!$AC$81=$F$100,DISCIPLINAS!$AC$88)+IF(DISCIPLINAS!$D$136=$F$100,DISCIPLINAS!$D$143)+IF(DISCIPLINAS!$I$136=$F$100,DISCIPLINAS!$I$143)+IF(DISCIPLINAS!$N$136=$F$100,DISCIPLINAS!$N$143)+IF(DISCIPLINAS!$S$136=$F$100,DISCIPLINAS!$S$143)+IF(DISCIPLINAS!$X$136=$F$100,DISCIPLINAS!$X$143)+IF(DISCIPLINAS!$AC$136=$F$100,DISCIPLINAS!$AC$143)+IF(DISCIPLINAS!$D$191=$F$100,DISCIPLINAS!$D$198)+IF(DISCIPLINAS!$I$191=$F$100,DISCIPLINAS!$I$198)+IF(DISCIPLINAS!$N$191=$F$100,DISCIPLINAS!$N$198)+IF(DISCIPLINAS!$S$191=$F$100,DISCIPLINAS!$S$198)+IF(DISCIPLINAS!$X$191=$F$100,DISCIPLINAS!$X$198)+IF(DISCIPLINAS!$AC$191=$F$100,DISCIPLINAS!$AC$198)+IF(DISCIPLINAS!$D$246=$F$100,DISCIPLINAS!$D$253)+IF(DISCIPLINAS!$I$246=$F$100,DISCIPLINAS!$I$253)+IF(DISCIPLINAS!$N$246=$F$100,DISCIPLINAS!$N$253)+IF(DISCIPLINAS!$S$246=$F$100,DISCIPLINAS!$S$253)+IF(DISCIPLINAS!$X$246=$F$100,DISCIPLINAS!$X$253)+IF(DISCIPLINAS!$AC$246=$F$100,DISCIPLINAS!$AC$253)+IF(DISCIPLINAS!$D$302=$F$100,DISCIPLINAS!$D$309)+IF(DISCIPLINAS!$I$302=$F$100,DISCIPLINAS!$I$309)+IF(DISCIPLINAS!$N$302=$F$100,DISCIPLINAS!$N$309)+IF(DISCIPLINAS!$S$302=$F$100,DISCIPLINAS!$S$309)+IF(DISCIPLINAS!$X$302=$F$100,DISCIPLINAS!$X$309)+IF(DISCIPLINAS!$AC$302=$F$100,DISCIPLINAS!$AC$309)+IF(DISCIPLINAS!$D$357=$F$100,DISCIPLINAS!$D$364)+IF(DISCIPLINAS!$I$357=$F$100,DISCIPLINAS!$I$364)+IF(DISCIPLINAS!$N$357=$F$100,DISCIPLINAS!$N$364)+IF(DISCIPLINAS!$S$357=$F$100,DISCIPLINAS!$S$364)+IF(DISCIPLINAS!$X$357=$F$100,DISCIPLINAS!$X$364)+IF(DISCIPLINAS!$AC$357=$F$100,DISCIPLINAS!$AC$364)+IF(DISCIPLINAS!$D$412=$F$100,DISCIPLINAS!$D$419)+IF(DISCIPLINAS!$I$412=$F$100,DISCIPLINAS!$I$419)+IF(DISCIPLINAS!$N$412=$F$100,DISCIPLINAS!$N$419)+IF(DISCIPLINAS!$S$412=$F$100,DISCIPLINAS!$S$419)+IF(DISCIPLINAS!$X$412=$F$100,DISCIPLINAS!$X$419)+IF(DISCIPLINAS!$AC$412=$F$100,DISCIPLINAS!$AC$419)+IF(DISCIPLINAS!$D$467=$F$100,DISCIPLINAS!$D$474)+IF(DISCIPLINAS!$I$467=$F$100,DISCIPLINAS!$I$474)+IF(DISCIPLINAS!$N$467=$F$100,DISCIPLINAS!$N$474)+IF(DISCIPLINAS!$S$467=$F$100,DISCIPLINAS!$S$474)+IF(DISCIPLINAS!$X$467=$F$100,DISCIPLINAS!$X$474)+IF(DISCIPLINAS!$AC$467=$F$100,DISCIPLINAS!$AC$474)</f>
        <v>0</v>
      </c>
    </row>
    <row r="102" spans="1:13" x14ac:dyDescent="0.25">
      <c r="A102" s="93" t="s">
        <v>240</v>
      </c>
      <c r="B102" s="37">
        <f>SUMIFS(DISCIPLINAS!$E$48:$E$504,DISCIPLINAS!$C$48:$C$504,A102)+SUMIFS(DISCIPLINAS!$J$48:$J$504,DISCIPLINAS!$H$48:$H$504,A102)+SUMIFS(DISCIPLINAS!$O$48:$O$504,DISCIPLINAS!$M$48:$M$504,A102)+SUMIFS(DISCIPLINAS!$T$48:$T$504,DISCIPLINAS!$R$48:$R$504,A102)+SUMIFS(DISCIPLINAS!$Y$48:$Y$504,DISCIPLINAS!$W$48:$W$504,A102)</f>
        <v>0</v>
      </c>
      <c r="C102" s="49">
        <f>B102/CRITÉRIOS!$G$18</f>
        <v>0</v>
      </c>
      <c r="D102" s="38">
        <f>B102/CRITÉRIOS!$G$17</f>
        <v>0</v>
      </c>
      <c r="F102" s="61" t="s">
        <v>196</v>
      </c>
      <c r="G102" s="67">
        <f>SUM(B101:B109)</f>
        <v>101.84</v>
      </c>
      <c r="I102" s="45" t="s">
        <v>204</v>
      </c>
      <c r="J102" s="80">
        <f>IF(DISCIPLINAS!$D$28=$F$100,DISCIPLINAS!$D$33)+IF(DISCIPLINAS!$I$28=$F$100,DISCIPLINAS!$I$33)+IF(DISCIPLINAS!$N$28=$F$100,DISCIPLINAS!$N$33)+IF(DISCIPLINAS!$S$28=$F$100,DISCIPLINAS!$S$33)+IF(DISCIPLINAS!$X$28=$F$100,DISCIPLINAS!$X$33)+IF(DISCIPLINAS!$AC$28=$F$100,DISCIPLINAS!$AC$33)+IF(DISCIPLINAS!$D$83=$F$100,DISCIPLINAS!$D$88)+IF(DISCIPLINAS!$I$83=$F$100,DISCIPLINAS!$I$88)+IF(DISCIPLINAS!$N$83=$F$100,DISCIPLINAS!$N$88)+IF(DISCIPLINAS!$S$83=$F$100,DISCIPLINAS!$S$88)+IF(DISCIPLINAS!$X$83=$F$100,DISCIPLINAS!$X$88)+IF(DISCIPLINAS!$AC$83=$F$100,DISCIPLINAS!$AC$88)+IF(DISCIPLINAS!$D$138=$F$100,DISCIPLINAS!$D$143)+IF(DISCIPLINAS!$I$138=$F$100,DISCIPLINAS!$I$143)+IF(DISCIPLINAS!$N$138=$F$100,DISCIPLINAS!$N$143)+IF(DISCIPLINAS!$S$138=$F$100,DISCIPLINAS!$S$143)+IF(DISCIPLINAS!$X$138=$F$100,DISCIPLINAS!$X$143)+IF(DISCIPLINAS!$AC$138=$F$100,DISCIPLINAS!$AC$143)+IF(DISCIPLINAS!$D$193=$F$100,DISCIPLINAS!$D$198)+IF(DISCIPLINAS!$I$193=$F$100,DISCIPLINAS!$I$198)+IF(DISCIPLINAS!$N$193=$F$100,DISCIPLINAS!$N$198)+IF(DISCIPLINAS!$S$193=$F$100,DISCIPLINAS!$S$198)+IF(DISCIPLINAS!$X$193=$F$100,DISCIPLINAS!$X$198)+IF(DISCIPLINAS!$AC$193=$F$100,DISCIPLINAS!$AC$198)+IF(DISCIPLINAS!$D$248=$F$100,DISCIPLINAS!$D$253)+IF(DISCIPLINAS!$I$248=$F$100,DISCIPLINAS!$I$253)+IF(DISCIPLINAS!$N$248=$F$100,DISCIPLINAS!$N$253)+IF(DISCIPLINAS!$S$248=$F$100,DISCIPLINAS!$S$253)+IF(DISCIPLINAS!$X$248=$F$100,DISCIPLINAS!$X$253)+IF(DISCIPLINAS!$AC$248=$F$100,DISCIPLINAS!$AC$253)+IF(DISCIPLINAS!$D$304=$F$100,DISCIPLINAS!$D$309)+IF(DISCIPLINAS!$I$304=$F$100,DISCIPLINAS!$I$309)+IF(DISCIPLINAS!$N$304=$F$100,DISCIPLINAS!$N$309)+IF(DISCIPLINAS!$S$304=$F$100,DISCIPLINAS!$S$309)+IF(DISCIPLINAS!$X$304=$F$100,DISCIPLINAS!$X$309)+IF(DISCIPLINAS!$AC$304=$F$100,DISCIPLINAS!$AC$309)+IF(DISCIPLINAS!$D$359=$F$100,DISCIPLINAS!$D$364)+IF(DISCIPLINAS!$I$359=$F$100,DISCIPLINAS!$I$364)+IF(DISCIPLINAS!$N$359=$F$100,DISCIPLINAS!$N$364)+IF(DISCIPLINAS!$S$359=$F$100,DISCIPLINAS!$S$364)+IF(DISCIPLINAS!$X$359=$F$100,DISCIPLINAS!$X$364)+IF(DISCIPLINAS!$AC$359=$F$100,DISCIPLINAS!$AC$364)+IF(DISCIPLINAS!$D$414=$F$100,DISCIPLINAS!$D$419)+IF(DISCIPLINAS!$I$414=$F$100,DISCIPLINAS!$I$419)+IF(DISCIPLINAS!$N$414=$F$100,DISCIPLINAS!$N$419)+IF(DISCIPLINAS!$S$414=$F$100,DISCIPLINAS!$S$419)+IF(DISCIPLINAS!$X$414=$F$100,DISCIPLINAS!$X$419)+IF(DISCIPLINAS!$AC$414=$F$100,DISCIPLINAS!$AC$419)+IF(DISCIPLINAS!$D$469=$F$100,DISCIPLINAS!$D$474)+IF(DISCIPLINAS!$I$469=$F$100,DISCIPLINAS!$I$474)+IF(DISCIPLINAS!$N$469=$F$100,DISCIPLINAS!$N$474)+IF(DISCIPLINAS!$S$469=$F$100,DISCIPLINAS!$S$474)+IF(DISCIPLINAS!$X$469=$F$100,DISCIPLINAS!$X$474)+IF(DISCIPLINAS!$AC$469=$F$100,DISCIPLINAS!$AC$474)</f>
        <v>9.3023255813953487E-2</v>
      </c>
    </row>
    <row r="103" spans="1:13" x14ac:dyDescent="0.25">
      <c r="A103" s="56" t="s">
        <v>66</v>
      </c>
      <c r="B103" s="37">
        <f>SUMIFS(DISCIPLINAS!$E$48:$E$504,DISCIPLINAS!$C$48:$C$504,A103)+SUMIFS(DISCIPLINAS!$J$48:$J$504,DISCIPLINAS!$H$48:$H$504,A103)+SUMIFS(DISCIPLINAS!$O$48:$O$504,DISCIPLINAS!$M$48:$M$504,A103)+SUMIFS(DISCIPLINAS!$T$48:$T$504,DISCIPLINAS!$R$48:$R$504,A103)+SUMIFS(DISCIPLINAS!$Y$48:$Y$504,DISCIPLINAS!$W$48:$W$504,A103)</f>
        <v>0</v>
      </c>
      <c r="C103" s="49">
        <f>B103/CRITÉRIOS!$G$18</f>
        <v>0</v>
      </c>
      <c r="D103" s="38">
        <f>B103/CRITÉRIOS!$G$17</f>
        <v>0</v>
      </c>
      <c r="F103" s="62" t="s">
        <v>195</v>
      </c>
      <c r="G103" s="71">
        <f>G102/G101</f>
        <v>12.73</v>
      </c>
      <c r="I103" s="45" t="s">
        <v>205</v>
      </c>
      <c r="J103" s="80">
        <f>IF(DISCIPLINAS!$D$30=$F$100,DISCIPLINAS!$D$33)+IF(DISCIPLINAS!$I$30=$F$100,DISCIPLINAS!$I$33)+IF(DISCIPLINAS!$N$30=$F$100,DISCIPLINAS!$N$33)+IF(DISCIPLINAS!$S$30=$F$100,DISCIPLINAS!$S$33)+IF(DISCIPLINAS!$X$30=$F$100,DISCIPLINAS!$X$33)+IF(DISCIPLINAS!$AC$30=$F$100,DISCIPLINAS!$AC$33)+IF(DISCIPLINAS!$D$85=$F$100,DISCIPLINAS!$D$88)+IF(DISCIPLINAS!$I$85=$F$100,DISCIPLINAS!$I$88)+IF(DISCIPLINAS!$N$85=$F$100,DISCIPLINAS!$N$88)+IF(DISCIPLINAS!$S$85=$F$100,DISCIPLINAS!$S$88)+IF(DISCIPLINAS!$X$85=$F$100,DISCIPLINAS!$X$88)+IF(DISCIPLINAS!$AC$85=$F$100,DISCIPLINAS!$AC$88)+IF(DISCIPLINAS!$D$140=$F$100,DISCIPLINAS!$D$143)+IF(DISCIPLINAS!$I$140=$F$100,DISCIPLINAS!$I$143)+IF(DISCIPLINAS!$N$140=$F$100,DISCIPLINAS!$N$143)+IF(DISCIPLINAS!$S$140=$F$100,DISCIPLINAS!$S$143)+IF(DISCIPLINAS!$X$140=$F$100,DISCIPLINAS!$X$143)+IF(DISCIPLINAS!$AC$140=$F$100,DISCIPLINAS!$AC$143)+IF(DISCIPLINAS!$D$195=$F$100,DISCIPLINAS!$D$198)+IF(DISCIPLINAS!$I$195=$F$100,DISCIPLINAS!$I$198)+IF(DISCIPLINAS!$N$195=$F$100,DISCIPLINAS!$N$198)+IF(DISCIPLINAS!$S$195=$F$100,DISCIPLINAS!$S$198)+IF(DISCIPLINAS!$X$195=$F$100,DISCIPLINAS!$X$198)+IF(DISCIPLINAS!$AC$195=$F$100,DISCIPLINAS!$AC$198)+IF(DISCIPLINAS!$D$250=$F$100,DISCIPLINAS!$D$253)+IF(DISCIPLINAS!$I$250=$F$100,DISCIPLINAS!$I$253)+IF(DISCIPLINAS!$N$250=$F$100,DISCIPLINAS!$N$253)+IF(DISCIPLINAS!$S$250=$F$100,DISCIPLINAS!$S$253)+IF(DISCIPLINAS!$X$250=$F$100,DISCIPLINAS!$X$253)+IF(DISCIPLINAS!$AC$250=$F$100,DISCIPLINAS!$AC$253)+IF(DISCIPLINAS!$D$306=$F$100,DISCIPLINAS!$D$309)+IF(DISCIPLINAS!$I$306=$F$100,DISCIPLINAS!$I$309)+IF(DISCIPLINAS!$N$306=$F$100,DISCIPLINAS!$N$309)+IF(DISCIPLINAS!$S$306=$F$100,DISCIPLINAS!$S$309)+IF(DISCIPLINAS!$X$306=$F$100,DISCIPLINAS!$X$309)+IF(DISCIPLINAS!$AC$306=$F$100,DISCIPLINAS!$AC$309)+IF(DISCIPLINAS!$D$361=$F$100,DISCIPLINAS!$D$364)+IF(DISCIPLINAS!$I$361=$F$100,DISCIPLINAS!$I$364)+IF(DISCIPLINAS!$N$361=$F$100,DISCIPLINAS!$N$364)+IF(DISCIPLINAS!$S$361=$F$100,DISCIPLINAS!$S$364)+IF(DISCIPLINAS!$X$361=$F$100,DISCIPLINAS!$X$364)+IF(DISCIPLINAS!$AC$361=$F$100,DISCIPLINAS!$AC$364)+IF(DISCIPLINAS!$D$416=$F$100,DISCIPLINAS!$D$419)+IF(DISCIPLINAS!$I$416=$F$100,DISCIPLINAS!$I$419)+IF(DISCIPLINAS!$N$416=$F$100,DISCIPLINAS!$N$419)+IF(DISCIPLINAS!$S$416=$F$100,DISCIPLINAS!$S$419)+IF(DISCIPLINAS!$X$416=$F$100,DISCIPLINAS!$X$419)+IF(DISCIPLINAS!$AC$416=$F$100,DISCIPLINAS!$AC$419)+IF(DISCIPLINAS!$D$471=$F$100,DISCIPLINAS!$D$474)+IF(DISCIPLINAS!$I$471=$F$100,DISCIPLINAS!$I$474)+IF(DISCIPLINAS!$N$471=$F$100,DISCIPLINAS!$N$474)+IF(DISCIPLINAS!$S$471=$F$100,DISCIPLINAS!$S$474)+IF(DISCIPLINAS!$X$471=$F$100,DISCIPLINAS!$X$474)+IF(DISCIPLINAS!$AC$471=$F$100,DISCIPLINAS!$AC$474)</f>
        <v>0.46405228758169936</v>
      </c>
    </row>
    <row r="104" spans="1:13" x14ac:dyDescent="0.25">
      <c r="A104" s="56" t="s">
        <v>67</v>
      </c>
      <c r="B104" s="37">
        <f>SUMIFS(DISCIPLINAS!$E$48:$E$504,DISCIPLINAS!$C$48:$C$504,A104)+SUMIFS(DISCIPLINAS!$J$48:$J$504,DISCIPLINAS!$H$48:$H$504,A104)+SUMIFS(DISCIPLINAS!$O$48:$O$504,DISCIPLINAS!$M$48:$M$504,A104)+SUMIFS(DISCIPLINAS!$T$48:$T$504,DISCIPLINAS!$R$48:$R$504,A104)+SUMIFS(DISCIPLINAS!$Y$48:$Y$504,DISCIPLINAS!$W$48:$W$504,A104)</f>
        <v>0</v>
      </c>
      <c r="C104" s="49">
        <f>B104/CRITÉRIOS!$G$18</f>
        <v>0</v>
      </c>
      <c r="D104" s="38">
        <f>B104/CRITÉRIOS!$G$17</f>
        <v>0</v>
      </c>
      <c r="F104" s="76" t="s">
        <v>197</v>
      </c>
      <c r="G104" s="82">
        <f>G103+J104</f>
        <v>13.287075543395654</v>
      </c>
      <c r="I104" s="75" t="s">
        <v>206</v>
      </c>
      <c r="J104" s="81">
        <f>SUM(J101:J103)</f>
        <v>0.55707554339565291</v>
      </c>
    </row>
    <row r="105" spans="1:13" x14ac:dyDescent="0.25">
      <c r="A105" s="56" t="s">
        <v>64</v>
      </c>
      <c r="B105" s="37">
        <f>SUMIFS(DISCIPLINAS!$E$48:$E$504,DISCIPLINAS!$C$48:$C$504,A105)+SUMIFS(DISCIPLINAS!$J$48:$J$504,DISCIPLINAS!$H$48:$H$504,A105)+SUMIFS(DISCIPLINAS!$O$48:$O$504,DISCIPLINAS!$M$48:$M$504,A105)+SUMIFS(DISCIPLINAS!$T$48:$T$504,DISCIPLINAS!$R$48:$R$504,A105)+SUMIFS(DISCIPLINAS!$Y$48:$Y$504,DISCIPLINAS!$W$48:$W$504,A105)</f>
        <v>0</v>
      </c>
      <c r="C105" s="49">
        <f>B105/CRITÉRIOS!$G$18</f>
        <v>0</v>
      </c>
      <c r="D105" s="38">
        <f>B105/CRITÉRIOS!$G$17</f>
        <v>0</v>
      </c>
      <c r="F105" s="63" t="s">
        <v>60</v>
      </c>
      <c r="G105" s="67">
        <f>COUNTIF(D103:D109, "&gt;100%")</f>
        <v>0</v>
      </c>
    </row>
    <row r="106" spans="1:13" x14ac:dyDescent="0.25">
      <c r="A106" s="56" t="s">
        <v>68</v>
      </c>
      <c r="B106" s="37">
        <f>SUMIFS(DISCIPLINAS!$E$48:$E$504,DISCIPLINAS!$C$48:$C$504,A106)+SUMIFS(DISCIPLINAS!$J$48:$J$504,DISCIPLINAS!$H$48:$H$504,A106)+SUMIFS(DISCIPLINAS!$O$48:$O$504,DISCIPLINAS!$M$48:$M$504,A106)+SUMIFS(DISCIPLINAS!$T$48:$T$504,DISCIPLINAS!$R$48:$R$504,A106)+SUMIFS(DISCIPLINAS!$Y$48:$Y$504,DISCIPLINAS!$W$48:$W$504,A106)</f>
        <v>0</v>
      </c>
      <c r="C106" s="49">
        <f>B106/CRITÉRIOS!$G$18</f>
        <v>0</v>
      </c>
      <c r="D106" s="38">
        <f>B106/CRITÉRIOS!$G$17</f>
        <v>0</v>
      </c>
      <c r="F106" s="63" t="s">
        <v>61</v>
      </c>
      <c r="G106" s="68">
        <f>COUNTIFS(C103:C109,"&gt;=100%",D103:D109,"&lt;=100%")</f>
        <v>0</v>
      </c>
    </row>
    <row r="107" spans="1:13" x14ac:dyDescent="0.25">
      <c r="A107" s="56" t="s">
        <v>65</v>
      </c>
      <c r="B107" s="37">
        <f>SUMIFS(DISCIPLINAS!$E$48:$E$504,DISCIPLINAS!$C$48:$C$504,A107)+SUMIFS(DISCIPLINAS!$J$48:$J$504,DISCIPLINAS!$H$48:$H$504,A107)+SUMIFS(DISCIPLINAS!$O$48:$O$504,DISCIPLINAS!$M$48:$M$504,A107)+SUMIFS(DISCIPLINAS!$T$48:$T$504,DISCIPLINAS!$R$48:$R$504,A107)+SUMIFS(DISCIPLINAS!$Y$48:$Y$504,DISCIPLINAS!$W$48:$W$504,A107)</f>
        <v>0</v>
      </c>
      <c r="C107" s="49">
        <f>B107/CRITÉRIOS!$G$18</f>
        <v>0</v>
      </c>
      <c r="D107" s="38">
        <f>B107/CRITÉRIOS!$G$17</f>
        <v>0</v>
      </c>
      <c r="F107" s="63" t="s">
        <v>62</v>
      </c>
      <c r="G107" s="67">
        <f>COUNTIF(C103:C109, "&lt;100%")</f>
        <v>7</v>
      </c>
    </row>
    <row r="108" spans="1:13" x14ac:dyDescent="0.25">
      <c r="A108" s="56" t="s">
        <v>69</v>
      </c>
      <c r="B108" s="37">
        <f>SUMIFS(DISCIPLINAS!$E$48:$E$504,DISCIPLINAS!$C$48:$C$504,A108)+SUMIFS(DISCIPLINAS!$J$48:$J$504,DISCIPLINAS!$H$48:$H$504,A108)+SUMIFS(DISCIPLINAS!$O$48:$O$504,DISCIPLINAS!$M$48:$M$504,A108)+SUMIFS(DISCIPLINAS!$T$48:$T$504,DISCIPLINAS!$R$48:$R$504,A108)+SUMIFS(DISCIPLINAS!$Y$48:$Y$504,DISCIPLINAS!$W$48:$W$504,A108)</f>
        <v>0</v>
      </c>
      <c r="C108" s="49">
        <f>B108/CRITÉRIOS!$G$18</f>
        <v>0</v>
      </c>
      <c r="D108" s="38">
        <f>B108/CRITÉRIOS!$G$17</f>
        <v>0</v>
      </c>
      <c r="M108" s="89"/>
    </row>
    <row r="109" spans="1:13" x14ac:dyDescent="0.25">
      <c r="A109" s="56" t="s">
        <v>70</v>
      </c>
      <c r="B109" s="37">
        <f>SUMIFS(DISCIPLINAS!$E$48:$E$504,DISCIPLINAS!$C$48:$C$504,A109)+SUMIFS(DISCIPLINAS!$J$48:$J$504,DISCIPLINAS!$H$48:$H$504,A109)+SUMIFS(DISCIPLINAS!$O$48:$O$504,DISCIPLINAS!$M$48:$M$504,A109)+SUMIFS(DISCIPLINAS!$T$48:$T$504,DISCIPLINAS!$R$48:$R$504,A109)+SUMIFS(DISCIPLINAS!$Y$48:$Y$504,DISCIPLINAS!$W$48:$W$504,A109)</f>
        <v>0</v>
      </c>
      <c r="C109" s="49">
        <f>B109/CRITÉRIOS!$G$18</f>
        <v>0</v>
      </c>
      <c r="D109" s="38">
        <f>B109/CRITÉRIOS!$G$17</f>
        <v>0</v>
      </c>
    </row>
    <row r="110" spans="1:13" x14ac:dyDescent="0.25">
      <c r="A110" s="35"/>
      <c r="C110" s="35"/>
    </row>
    <row r="111" spans="1:13" x14ac:dyDescent="0.25">
      <c r="A111" s="35"/>
      <c r="B111" s="35"/>
      <c r="C111" s="35"/>
    </row>
    <row r="112" spans="1:13" ht="30" x14ac:dyDescent="0.25">
      <c r="A112" s="48"/>
      <c r="B112" s="94" t="s">
        <v>147</v>
      </c>
      <c r="C112" s="50" t="s">
        <v>52</v>
      </c>
      <c r="D112" s="94" t="s">
        <v>15</v>
      </c>
      <c r="F112" s="136" t="s">
        <v>63</v>
      </c>
      <c r="G112" s="136"/>
      <c r="I112" s="134" t="s">
        <v>207</v>
      </c>
      <c r="J112" s="135"/>
    </row>
    <row r="113" spans="1:10" ht="15" customHeight="1" x14ac:dyDescent="0.25">
      <c r="A113" s="48" t="s">
        <v>174</v>
      </c>
      <c r="B113" s="37">
        <f>SUMIFS(DISCIPLINAS!$E$48:$E$504,DISCIPLINAS!$C$48:$C$504,A113)+SUMIFS(DISCIPLINAS!$J$48:$J$504,DISCIPLINAS!$H$48:$H$504,A113)+SUMIFS(DISCIPLINAS!$O$48:$O$504,DISCIPLINAS!$M$48:$M$504,A113)+SUMIFS(DISCIPLINAS!$T$48:$T$504,DISCIPLINAS!$R$48:$R$504,A113)+SUMIFS(DISCIPLINAS!$Y$48:$Y$504,DISCIPLINAS!$W$48:$W$504,A113)</f>
        <v>120</v>
      </c>
      <c r="C113" s="49">
        <f>B113/CRITÉRIOS!$G$18</f>
        <v>15</v>
      </c>
      <c r="D113" s="38">
        <f>B113/CRITÉRIOS!$G$17</f>
        <v>7.5</v>
      </c>
      <c r="F113" s="60" t="s">
        <v>194</v>
      </c>
      <c r="G113" s="69">
        <f>COUNTIF(B114:B121,"&lt;&gt;")</f>
        <v>8</v>
      </c>
      <c r="I113" s="45" t="s">
        <v>203</v>
      </c>
      <c r="J113" s="80">
        <f>IF(DISCIPLINAS!$D$26=$F$112,DISCIPLINAS!$D$33)+IF(DISCIPLINAS!$I$26=$F$112,DISCIPLINAS!$I$33)+IF(DISCIPLINAS!$N$26=$F$112,DISCIPLINAS!$N$33)+IF(DISCIPLINAS!$S$26=$F$112,DISCIPLINAS!$S$33)+IF(DISCIPLINAS!$X$26=$F$112,DISCIPLINAS!$X$33)+IF(DISCIPLINAS!$AC$26=$F$112,DISCIPLINAS!$AC$33)+IF(DISCIPLINAS!$D$81=$F$112,DISCIPLINAS!$D$88)+IF(DISCIPLINAS!$I$81=$F$112,DISCIPLINAS!$I$88)+IF(DISCIPLINAS!$N$81=$F$112,DISCIPLINAS!$N$88)+IF(DISCIPLINAS!$S$81=$F$112,DISCIPLINAS!$S$88)+IF(DISCIPLINAS!$X$81=$F$112,DISCIPLINAS!$X$88)+IF(DISCIPLINAS!$AC$81=$F$112,DISCIPLINAS!$AC$88)+IF(DISCIPLINAS!$D$136=$F$112,DISCIPLINAS!$D$143)+IF(DISCIPLINAS!$I$136=$F$112,DISCIPLINAS!$I$143)+IF(DISCIPLINAS!$N$136=$F$112,DISCIPLINAS!$N$143)+IF(DISCIPLINAS!$S$136=$F$112,DISCIPLINAS!$S$143)+IF(DISCIPLINAS!$X$136=$F$112,DISCIPLINAS!$X$143)+IF(DISCIPLINAS!$AC$136=$F$112,DISCIPLINAS!$AC$143)+IF(DISCIPLINAS!$D$191=$F$112,DISCIPLINAS!$D$198)+IF(DISCIPLINAS!$I$191=$F$112,DISCIPLINAS!$I$198)+IF(DISCIPLINAS!$N$191=$F$112,DISCIPLINAS!$N$198)+IF(DISCIPLINAS!$S$191=$F$112,DISCIPLINAS!$S$198)+IF(DISCIPLINAS!$X$191=$F$112,DISCIPLINAS!$X$198)+IF(DISCIPLINAS!$AC$191=$F$112,DISCIPLINAS!$AC$198)+IF(DISCIPLINAS!$D$246=$F$112,DISCIPLINAS!$D$253)+IF(DISCIPLINAS!$I$246=$F$112,DISCIPLINAS!$I$253)+IF(DISCIPLINAS!$N$246=$F$112,DISCIPLINAS!$N$253)+IF(DISCIPLINAS!$S$246=$F$112,DISCIPLINAS!$S$253)+IF(DISCIPLINAS!$X$246=$F$112,DISCIPLINAS!$X$253)+IF(DISCIPLINAS!$AC$246=$F$112,DISCIPLINAS!$AC$253)+IF(DISCIPLINAS!$D$302=$F$112,DISCIPLINAS!$D$309)+IF(DISCIPLINAS!$I$302=$F$112,DISCIPLINAS!$I$309)+IF(DISCIPLINAS!$N$302=$F$112,DISCIPLINAS!$N$309)+IF(DISCIPLINAS!$S$302=$F$112,DISCIPLINAS!$S$309)+IF(DISCIPLINAS!$X$302=$F$112,DISCIPLINAS!$X$309)+IF(DISCIPLINAS!$AC$302=$F$112,DISCIPLINAS!$AC$309)+IF(DISCIPLINAS!$D$357=$F$112,DISCIPLINAS!$D$364)+IF(DISCIPLINAS!$I$357=$F$112,DISCIPLINAS!$I$364)+IF(DISCIPLINAS!$N$357=$F$112,DISCIPLINAS!$N$364)+IF(DISCIPLINAS!$S$357=$F$112,DISCIPLINAS!$S$364)+IF(DISCIPLINAS!$X$357=$F$112,DISCIPLINAS!$X$364)+IF(DISCIPLINAS!$AC$357=$F$112,DISCIPLINAS!$AC$364)+IF(DISCIPLINAS!$D$412=$F$112,DISCIPLINAS!$D$419)+IF(DISCIPLINAS!$I$412=$F$112,DISCIPLINAS!$I$419)+IF(DISCIPLINAS!$N$412=$F$112,DISCIPLINAS!$N$419)+IF(DISCIPLINAS!$S$412=$F$112,DISCIPLINAS!$S$419)+IF(DISCIPLINAS!$X$412=$F$112,DISCIPLINAS!$X$419)+IF(DISCIPLINAS!$AC$412=$F$112,DISCIPLINAS!$AC$419)+IF(DISCIPLINAS!$D$467=$F$112,DISCIPLINAS!$D$474)+IF(DISCIPLINAS!$I$467=$F$112,DISCIPLINAS!$I$474)+IF(DISCIPLINAS!$N$467=$F$112,DISCIPLINAS!$N$474)+IF(DISCIPLINAS!$S$467=$F$112,DISCIPLINAS!$S$474)+IF(DISCIPLINAS!$X$467=$F$112,DISCIPLINAS!$X$474)+IF(DISCIPLINAS!$AC$467=$F$112,DISCIPLINAS!$AC$474)</f>
        <v>0.875</v>
      </c>
    </row>
    <row r="114" spans="1:10" ht="15" customHeight="1" x14ac:dyDescent="0.25">
      <c r="A114" s="56" t="s">
        <v>53</v>
      </c>
      <c r="B114" s="37">
        <f>SUMIFS(DISCIPLINAS!$E$48:$E$504,DISCIPLINAS!$C$48:$C$504,A114)+SUMIFS(DISCIPLINAS!$J$48:$J$504,DISCIPLINAS!$H$48:$H$504,A114)+SUMIFS(DISCIPLINAS!$O$48:$O$504,DISCIPLINAS!$M$48:$M$504,A114)+SUMIFS(DISCIPLINAS!$T$48:$T$504,DISCIPLINAS!$R$48:$R$504,A114)+SUMIFS(DISCIPLINAS!$Y$48:$Y$504,DISCIPLINAS!$W$48:$W$504,A114)</f>
        <v>0</v>
      </c>
      <c r="C114" s="49">
        <f>B114/CRITÉRIOS!$G$18</f>
        <v>0</v>
      </c>
      <c r="D114" s="38">
        <f>B114/CRITÉRIOS!$G$17</f>
        <v>0</v>
      </c>
      <c r="F114" s="61" t="s">
        <v>196</v>
      </c>
      <c r="G114" s="67">
        <f>SUM(B113:B121)</f>
        <v>120</v>
      </c>
      <c r="I114" s="45" t="s">
        <v>204</v>
      </c>
      <c r="J114" s="80">
        <f>IF(DISCIPLINAS!$D$28=$F$112,DISCIPLINAS!$D$33)+IF(DISCIPLINAS!$I$28=$F$112,DISCIPLINAS!$I$33)+IF(DISCIPLINAS!$N$28=$F$112,DISCIPLINAS!$N$33)+IF(DISCIPLINAS!$S$28=$F$112,DISCIPLINAS!$S$33)+IF(DISCIPLINAS!$X$28=$F$112,DISCIPLINAS!$X$33)+IF(DISCIPLINAS!$AC$28=$F$112,DISCIPLINAS!$AC$33)+IF(DISCIPLINAS!$D$83=$F$112,DISCIPLINAS!$D$88)+IF(DISCIPLINAS!$I$83=$F$112,DISCIPLINAS!$I$88)+IF(DISCIPLINAS!$N$83=$F$112,DISCIPLINAS!$N$88)+IF(DISCIPLINAS!$S$83=$F$112,DISCIPLINAS!$S$88)+IF(DISCIPLINAS!$X$83=$F$112,DISCIPLINAS!$X$88)+IF(DISCIPLINAS!$AC$83=$F$112,DISCIPLINAS!$AC$88)+IF(DISCIPLINAS!$D$138=$F$112,DISCIPLINAS!$D$143)+IF(DISCIPLINAS!$I$138=$F$112,DISCIPLINAS!$I$143)+IF(DISCIPLINAS!$N$138=$F$112,DISCIPLINAS!$N$143)+IF(DISCIPLINAS!$S$138=$F$112,DISCIPLINAS!$S$143)+IF(DISCIPLINAS!$X$138=$F$112,DISCIPLINAS!$X$143)+IF(DISCIPLINAS!$AC$138=$F$112,DISCIPLINAS!$AC$143)+IF(DISCIPLINAS!$D$193=$F$112,DISCIPLINAS!$D$198)+IF(DISCIPLINAS!$I$193=$F$112,DISCIPLINAS!$I$198)+IF(DISCIPLINAS!$N$193=$F$112,DISCIPLINAS!$N$198)+IF(DISCIPLINAS!$S$193=$F$112,DISCIPLINAS!$S$198)+IF(DISCIPLINAS!$X$193=$F$112,DISCIPLINAS!$X$198)+IF(DISCIPLINAS!$AC$193=$F$112,DISCIPLINAS!$AC$198)+IF(DISCIPLINAS!$D$248=$F$112,DISCIPLINAS!$D$253)+IF(DISCIPLINAS!$I$248=$F$112,DISCIPLINAS!$I$253)+IF(DISCIPLINAS!$N$248=$F$112,DISCIPLINAS!$N$253)+IF(DISCIPLINAS!$S$248=$F$112,DISCIPLINAS!$S$253)+IF(DISCIPLINAS!$X$248=$F$112,DISCIPLINAS!$X$253)+IF(DISCIPLINAS!$AC$248=$F$112,DISCIPLINAS!$AC$253)+IF(DISCIPLINAS!$D$304=$F$112,DISCIPLINAS!$D$309)+IF(DISCIPLINAS!$I$304=$F$112,DISCIPLINAS!$I$309)+IF(DISCIPLINAS!$N$304=$F$112,DISCIPLINAS!$N$309)+IF(DISCIPLINAS!$S$304=$F$112,DISCIPLINAS!$S$309)+IF(DISCIPLINAS!$X$304=$F$112,DISCIPLINAS!$X$309)+IF(DISCIPLINAS!$AC$304=$F$112,DISCIPLINAS!$AC$309)+IF(DISCIPLINAS!$D$359=$F$112,DISCIPLINAS!$D$364)+IF(DISCIPLINAS!$I$359=$F$112,DISCIPLINAS!$I$364)+IF(DISCIPLINAS!$N$359=$F$112,DISCIPLINAS!$N$364)+IF(DISCIPLINAS!$S$359=$F$112,DISCIPLINAS!$S$364)+IF(DISCIPLINAS!$X$359=$F$112,DISCIPLINAS!$X$364)+IF(DISCIPLINAS!$AC$359=$F$112,DISCIPLINAS!$AC$364)+IF(DISCIPLINAS!$D$414=$F$112,DISCIPLINAS!$D$419)+IF(DISCIPLINAS!$I$414=$F$112,DISCIPLINAS!$I$419)+IF(DISCIPLINAS!$N$414=$F$112,DISCIPLINAS!$N$419)+IF(DISCIPLINAS!$S$414=$F$112,DISCIPLINAS!$S$419)+IF(DISCIPLINAS!$X$414=$F$112,DISCIPLINAS!$X$419)+IF(DISCIPLINAS!$AC$414=$F$112,DISCIPLINAS!$AC$419)+IF(DISCIPLINAS!$D$469=$F$112,DISCIPLINAS!$D$474)+IF(DISCIPLINAS!$I$469=$F$112,DISCIPLINAS!$I$474)+IF(DISCIPLINAS!$N$469=$F$112,DISCIPLINAS!$N$474)+IF(DISCIPLINAS!$S$469=$F$112,DISCIPLINAS!$S$474)+IF(DISCIPLINAS!$X$469=$F$112,DISCIPLINAS!$X$474)+IF(DISCIPLINAS!$AC$469=$F$112,DISCIPLINAS!$AC$474)</f>
        <v>0</v>
      </c>
    </row>
    <row r="115" spans="1:10" ht="15" customHeight="1" x14ac:dyDescent="0.25">
      <c r="A115" s="56" t="s">
        <v>57</v>
      </c>
      <c r="B115" s="37">
        <f>SUMIFS(DISCIPLINAS!$E$48:$E$504,DISCIPLINAS!$C$48:$C$504,A115)+SUMIFS(DISCIPLINAS!$J$48:$J$504,DISCIPLINAS!$H$48:$H$504,A115)+SUMIFS(DISCIPLINAS!$O$48:$O$504,DISCIPLINAS!$M$48:$M$504,A115)+SUMIFS(DISCIPLINAS!$T$48:$T$504,DISCIPLINAS!$R$48:$R$504,A115)+SUMIFS(DISCIPLINAS!$Y$48:$Y$504,DISCIPLINAS!$W$48:$W$504,A115)</f>
        <v>0</v>
      </c>
      <c r="C115" s="49">
        <f>B115/CRITÉRIOS!$G$18</f>
        <v>0</v>
      </c>
      <c r="D115" s="38">
        <f>B115/CRITÉRIOS!$G$17</f>
        <v>0</v>
      </c>
      <c r="F115" s="62" t="s">
        <v>195</v>
      </c>
      <c r="G115" s="71">
        <f>G114/G113</f>
        <v>15</v>
      </c>
      <c r="I115" s="45" t="s">
        <v>205</v>
      </c>
      <c r="J115" s="80">
        <f>IF(DISCIPLINAS!$D$30=$F$112,DISCIPLINAS!$D$33)+IF(DISCIPLINAS!$I$30=$F$112,DISCIPLINAS!$I$33)+IF(DISCIPLINAS!$N$30=$F$112,DISCIPLINAS!$N$33)+IF(DISCIPLINAS!$S$30=$F$112,DISCIPLINAS!$S$33)+IF(DISCIPLINAS!$X$30=$F$112,DISCIPLINAS!$X$33)+IF(DISCIPLINAS!$AC$30=$F$112,DISCIPLINAS!$AC$33)+IF(DISCIPLINAS!$D$85=$F$112,DISCIPLINAS!$D$88)+IF(DISCIPLINAS!$I$85=$F$112,DISCIPLINAS!$I$88)+IF(DISCIPLINAS!$N$85=$F$112,DISCIPLINAS!$N$88)+IF(DISCIPLINAS!$S$85=$F$112,DISCIPLINAS!$S$88)+IF(DISCIPLINAS!$X$85=$F$112,DISCIPLINAS!$X$88)+IF(DISCIPLINAS!$AC$85=$F$112,DISCIPLINAS!$AC$88)+IF(DISCIPLINAS!$D$140=$F$112,DISCIPLINAS!$D$143)+IF(DISCIPLINAS!$I$140=$F$112,DISCIPLINAS!$I$143)+IF(DISCIPLINAS!$N$140=$F$112,DISCIPLINAS!$N$143)+IF(DISCIPLINAS!$S$140=$F$112,DISCIPLINAS!$S$143)+IF(DISCIPLINAS!$X$140=$F$112,DISCIPLINAS!$X$143)+IF(DISCIPLINAS!$AC$140=$F$112,DISCIPLINAS!$AC$143)+IF(DISCIPLINAS!$D$195=$F$112,DISCIPLINAS!$D$198)+IF(DISCIPLINAS!$I$195=$F$112,DISCIPLINAS!$I$198)+IF(DISCIPLINAS!$N$195=$F$112,DISCIPLINAS!$N$198)+IF(DISCIPLINAS!$S$195=$F$112,DISCIPLINAS!$S$198)+IF(DISCIPLINAS!$X$195=$F$112,DISCIPLINAS!$X$198)+IF(DISCIPLINAS!$AC$195=$F$112,DISCIPLINAS!$AC$198)+IF(DISCIPLINAS!$D$250=$F$112,DISCIPLINAS!$D$253)+IF(DISCIPLINAS!$I$250=$F$112,DISCIPLINAS!$I$253)+IF(DISCIPLINAS!$N$250=$F$112,DISCIPLINAS!$N$253)+IF(DISCIPLINAS!$S$250=$F$112,DISCIPLINAS!$S$253)+IF(DISCIPLINAS!$X$250=$F$112,DISCIPLINAS!$X$253)+IF(DISCIPLINAS!$AC$250=$F$112,DISCIPLINAS!$AC$253)+IF(DISCIPLINAS!$D$306=$F$112,DISCIPLINAS!$D$309)+IF(DISCIPLINAS!$I$306=$F$112,DISCIPLINAS!$I$309)+IF(DISCIPLINAS!$N$306=$F$112,DISCIPLINAS!$N$309)+IF(DISCIPLINAS!$S$306=$F$112,DISCIPLINAS!$S$309)+IF(DISCIPLINAS!$X$306=$F$112,DISCIPLINAS!$X$309)+IF(DISCIPLINAS!$AC$306=$F$112,DISCIPLINAS!$AC$309)+IF(DISCIPLINAS!$D$361=$F$112,DISCIPLINAS!$D$364)+IF(DISCIPLINAS!$I$361=$F$112,DISCIPLINAS!$I$364)+IF(DISCIPLINAS!$N$361=$F$112,DISCIPLINAS!$N$364)+IF(DISCIPLINAS!$S$361=$F$112,DISCIPLINAS!$S$364)+IF(DISCIPLINAS!$X$361=$F$112,DISCIPLINAS!$X$364)+IF(DISCIPLINAS!$AC$361=$F$112,DISCIPLINAS!$AC$364)+IF(DISCIPLINAS!$D$416=$F$112,DISCIPLINAS!$D$419)+IF(DISCIPLINAS!$I$416=$F$112,DISCIPLINAS!$I$419)+IF(DISCIPLINAS!$N$416=$F$112,DISCIPLINAS!$N$419)+IF(DISCIPLINAS!$S$416=$F$112,DISCIPLINAS!$S$419)+IF(DISCIPLINAS!$X$416=$F$112,DISCIPLINAS!$X$419)+IF(DISCIPLINAS!$AC$416=$F$112,DISCIPLINAS!$AC$419)+IF(DISCIPLINAS!$D$471=$F$112,DISCIPLINAS!$D$474)+IF(DISCIPLINAS!$I$471=$F$112,DISCIPLINAS!$I$474)+IF(DISCIPLINAS!$N$471=$F$112,DISCIPLINAS!$N$474)+IF(DISCIPLINAS!$S$471=$F$112,DISCIPLINAS!$S$474)+IF(DISCIPLINAS!$X$471=$F$112,DISCIPLINAS!$X$474)+IF(DISCIPLINAS!$AC$471=$F$112,DISCIPLINAS!$AC$474)</f>
        <v>0</v>
      </c>
    </row>
    <row r="116" spans="1:10" ht="15" customHeight="1" x14ac:dyDescent="0.25">
      <c r="A116" s="56" t="s">
        <v>54</v>
      </c>
      <c r="B116" s="37">
        <f>SUMIFS(DISCIPLINAS!$E$48:$E$504,DISCIPLINAS!$C$48:$C$504,A116)+SUMIFS(DISCIPLINAS!$J$48:$J$504,DISCIPLINAS!$H$48:$H$504,A116)+SUMIFS(DISCIPLINAS!$O$48:$O$504,DISCIPLINAS!$M$48:$M$504,A116)+SUMIFS(DISCIPLINAS!$T$48:$T$504,DISCIPLINAS!$R$48:$R$504,A116)+SUMIFS(DISCIPLINAS!$Y$48:$Y$504,DISCIPLINAS!$W$48:$W$504,A116)</f>
        <v>0</v>
      </c>
      <c r="C116" s="49">
        <f>B116/CRITÉRIOS!$G$18</f>
        <v>0</v>
      </c>
      <c r="D116" s="38">
        <f>B116/CRITÉRIOS!$G$17</f>
        <v>0</v>
      </c>
      <c r="F116" s="76" t="s">
        <v>197</v>
      </c>
      <c r="G116" s="82">
        <f>G115+J116</f>
        <v>15.875</v>
      </c>
      <c r="I116" s="75" t="s">
        <v>206</v>
      </c>
      <c r="J116" s="81">
        <f>SUM(J113:J115)</f>
        <v>0.875</v>
      </c>
    </row>
    <row r="117" spans="1:10" x14ac:dyDescent="0.25">
      <c r="A117" s="56" t="s">
        <v>56</v>
      </c>
      <c r="B117" s="37">
        <f>SUMIFS(DISCIPLINAS!$E$48:$E$504,DISCIPLINAS!$C$48:$C$504,A117)+SUMIFS(DISCIPLINAS!$J$48:$J$504,DISCIPLINAS!$H$48:$H$504,A117)+SUMIFS(DISCIPLINAS!$O$48:$O$504,DISCIPLINAS!$M$48:$M$504,A117)+SUMIFS(DISCIPLINAS!$T$48:$T$504,DISCIPLINAS!$R$48:$R$504,A117)+SUMIFS(DISCIPLINAS!$Y$48:$Y$504,DISCIPLINAS!$W$48:$W$504,A117)</f>
        <v>0</v>
      </c>
      <c r="C117" s="49">
        <f>B117/CRITÉRIOS!$G$18</f>
        <v>0</v>
      </c>
      <c r="D117" s="38">
        <f>B117/CRITÉRIOS!$G$17</f>
        <v>0</v>
      </c>
      <c r="F117" s="63" t="s">
        <v>60</v>
      </c>
      <c r="G117" s="67">
        <f>COUNTIF(D114:D121, "&gt;100%")</f>
        <v>0</v>
      </c>
    </row>
    <row r="118" spans="1:10" x14ac:dyDescent="0.25">
      <c r="A118" s="56" t="s">
        <v>55</v>
      </c>
      <c r="B118" s="37">
        <f>SUMIFS(DISCIPLINAS!$E$48:$E$504,DISCIPLINAS!$C$48:$C$504,A118)+SUMIFS(DISCIPLINAS!$J$48:$J$504,DISCIPLINAS!$H$48:$H$504,A118)+SUMIFS(DISCIPLINAS!$O$48:$O$504,DISCIPLINAS!$M$48:$M$504,A118)+SUMIFS(DISCIPLINAS!$T$48:$T$504,DISCIPLINAS!$R$48:$R$504,A118)+SUMIFS(DISCIPLINAS!$Y$48:$Y$504,DISCIPLINAS!$W$48:$W$504,A118)</f>
        <v>0</v>
      </c>
      <c r="C118" s="49">
        <f>B118/CRITÉRIOS!$G$18</f>
        <v>0</v>
      </c>
      <c r="D118" s="38">
        <f>B118/CRITÉRIOS!$G$17</f>
        <v>0</v>
      </c>
      <c r="F118" s="63" t="s">
        <v>61</v>
      </c>
      <c r="G118" s="68">
        <f>COUNTIFS(C114:C121,"&gt;=100%",D114:D121,"&lt;=100%")</f>
        <v>0</v>
      </c>
    </row>
    <row r="119" spans="1:10" x14ac:dyDescent="0.25">
      <c r="A119" s="56" t="s">
        <v>58</v>
      </c>
      <c r="B119" s="37">
        <f>SUMIFS(DISCIPLINAS!$E$48:$E$504,DISCIPLINAS!$C$48:$C$504,A119)+SUMIFS(DISCIPLINAS!$J$48:$J$504,DISCIPLINAS!$H$48:$H$504,A119)+SUMIFS(DISCIPLINAS!$O$48:$O$504,DISCIPLINAS!$M$48:$M$504,A119)+SUMIFS(DISCIPLINAS!$T$48:$T$504,DISCIPLINAS!$R$48:$R$504,A119)+SUMIFS(DISCIPLINAS!$Y$48:$Y$504,DISCIPLINAS!$W$48:$W$504,A119)</f>
        <v>0</v>
      </c>
      <c r="C119" s="49">
        <f>B119/CRITÉRIOS!$G$18</f>
        <v>0</v>
      </c>
      <c r="D119" s="38">
        <f>B119/CRITÉRIOS!$G$17</f>
        <v>0</v>
      </c>
      <c r="F119" s="63" t="s">
        <v>62</v>
      </c>
      <c r="G119" s="67">
        <f>COUNTIF(C114:C121, "&lt;100%")</f>
        <v>8</v>
      </c>
    </row>
    <row r="120" spans="1:10" x14ac:dyDescent="0.25">
      <c r="A120" s="56" t="s">
        <v>59</v>
      </c>
      <c r="B120" s="37">
        <f>SUMIFS(DISCIPLINAS!$E$48:$E$504,DISCIPLINAS!$C$48:$C$504,A120)+SUMIFS(DISCIPLINAS!$J$48:$J$504,DISCIPLINAS!$H$48:$H$504,A120)+SUMIFS(DISCIPLINAS!$O$48:$O$504,DISCIPLINAS!$M$48:$M$504,A120)+SUMIFS(DISCIPLINAS!$T$48:$T$504,DISCIPLINAS!$R$48:$R$504,A120)+SUMIFS(DISCIPLINAS!$Y$48:$Y$504,DISCIPLINAS!$W$48:$W$504,A120)</f>
        <v>0</v>
      </c>
      <c r="C120" s="49">
        <f>B120/CRITÉRIOS!$G$18</f>
        <v>0</v>
      </c>
      <c r="D120" s="38">
        <f>B120/CRITÉRIOS!$G$17</f>
        <v>0</v>
      </c>
      <c r="F120" s="7"/>
      <c r="G120" s="83"/>
      <c r="I120" s="1"/>
    </row>
    <row r="121" spans="1:10" x14ac:dyDescent="0.25">
      <c r="A121" s="56" t="s">
        <v>105</v>
      </c>
      <c r="B121" s="37">
        <f>SUMIFS(DISCIPLINAS!$E$48:$E$504,DISCIPLINAS!$C$48:$C$504,A121)+SUMIFS(DISCIPLINAS!$J$48:$J$504,DISCIPLINAS!$H$48:$H$504,A121)+SUMIFS(DISCIPLINAS!$O$48:$O$504,DISCIPLINAS!$M$48:$M$504,A121)+SUMIFS(DISCIPLINAS!$T$48:$T$504,DISCIPLINAS!$R$48:$R$504,A121)+SUMIFS(DISCIPLINAS!$Y$48:$Y$504,DISCIPLINAS!$W$48:$W$504,A121)</f>
        <v>0</v>
      </c>
      <c r="C121" s="49">
        <f>B121/CRITÉRIOS!$G$18</f>
        <v>0</v>
      </c>
      <c r="D121" s="38">
        <f>B121/CRITÉRIOS!$G$17</f>
        <v>0</v>
      </c>
      <c r="F121" s="7"/>
      <c r="G121" s="83"/>
      <c r="I121" s="1"/>
    </row>
    <row r="124" spans="1:10" ht="30" x14ac:dyDescent="0.25">
      <c r="A124" s="48"/>
      <c r="B124" s="94" t="s">
        <v>147</v>
      </c>
      <c r="C124" s="50" t="s">
        <v>52</v>
      </c>
      <c r="D124" s="94" t="s">
        <v>15</v>
      </c>
      <c r="F124" s="136" t="s">
        <v>86</v>
      </c>
      <c r="G124" s="136"/>
      <c r="I124" s="134" t="s">
        <v>207</v>
      </c>
      <c r="J124" s="135"/>
    </row>
    <row r="125" spans="1:10" ht="18.75" x14ac:dyDescent="0.25">
      <c r="A125" s="48" t="s">
        <v>172</v>
      </c>
      <c r="B125" s="37">
        <f>SUMIFS(DISCIPLINAS!$E$48:$E$504,DISCIPLINAS!$C$48:$C$504,A125)+SUMIFS(DISCIPLINAS!$J$48:$J$504,DISCIPLINAS!$H$48:$H$504,A125)+SUMIFS(DISCIPLINAS!$O$48:$O$504,DISCIPLINAS!$M$48:$M$504,A125)+SUMIFS(DISCIPLINAS!$T$48:$T$504,DISCIPLINAS!$R$48:$R$504,A125)+SUMIFS(DISCIPLINAS!$Y$48:$Y$504,DISCIPLINAS!$W$48:$W$504,A125)</f>
        <v>49.8</v>
      </c>
      <c r="C125" s="49">
        <f>B125/CRITÉRIOS!$G$18</f>
        <v>6.2249999999999996</v>
      </c>
      <c r="D125" s="38">
        <f>B125/CRITÉRIOS!$G$17</f>
        <v>3.1124999999999998</v>
      </c>
      <c r="F125" s="60" t="s">
        <v>194</v>
      </c>
      <c r="G125" s="69">
        <f>COUNTIF(B126:B130,"&lt;&gt;")</f>
        <v>5</v>
      </c>
      <c r="I125" s="45" t="s">
        <v>203</v>
      </c>
      <c r="J125" s="80">
        <f>IF(DISCIPLINAS!$D$26=$F$124,DISCIPLINAS!$D$33)+IF(DISCIPLINAS!$I$26=$F$124,DISCIPLINAS!$I$33)+IF(DISCIPLINAS!$N$26=$F$124,DISCIPLINAS!$N$33)+IF(DISCIPLINAS!$S$26=$F$124,DISCIPLINAS!$S$33)+IF(DISCIPLINAS!$X$26=$F$124,DISCIPLINAS!$X$33)+IF(DISCIPLINAS!$AC$26=$F$124,DISCIPLINAS!$AC$33)+IF(DISCIPLINAS!$D$81=$F$124,DISCIPLINAS!$D$88)+IF(DISCIPLINAS!$I$81=$F$124,DISCIPLINAS!$I$88)+IF(DISCIPLINAS!$N$81=$F$124,DISCIPLINAS!$N$88)+IF(DISCIPLINAS!$S$81=$F$124,DISCIPLINAS!$S$88)+IF(DISCIPLINAS!$X$81=$F$124,DISCIPLINAS!$X$88)+IF(DISCIPLINAS!$AC$81=$F$124,DISCIPLINAS!$AC$88)+IF(DISCIPLINAS!$D$136=$F$124,DISCIPLINAS!$D$143)+IF(DISCIPLINAS!$I$136=$F$124,DISCIPLINAS!$I$143)+IF(DISCIPLINAS!$N$136=$F$124,DISCIPLINAS!$N$143)+IF(DISCIPLINAS!$S$136=$F$124,DISCIPLINAS!$S$143)+IF(DISCIPLINAS!$X$136=$F$124,DISCIPLINAS!$X$143)+IF(DISCIPLINAS!$AC$136=$F$124,DISCIPLINAS!$AC$143)+IF(DISCIPLINAS!$D$191=$F$124,DISCIPLINAS!$D$198)+IF(DISCIPLINAS!$I$191=$F$124,DISCIPLINAS!$I$198)+IF(DISCIPLINAS!$N$191=$F$124,DISCIPLINAS!$N$198)+IF(DISCIPLINAS!$S$191=$F$124,DISCIPLINAS!$S$198)+IF(DISCIPLINAS!$X$191=$F$124,DISCIPLINAS!$X$198)+IF(DISCIPLINAS!$AC$191=$F$124,DISCIPLINAS!$AC$198)+IF(DISCIPLINAS!$D$246=$F$124,DISCIPLINAS!$D$253)+IF(DISCIPLINAS!$I$246=$F$124,DISCIPLINAS!$I$253)+IF(DISCIPLINAS!$N$246=$F$124,DISCIPLINAS!$N$253)+IF(DISCIPLINAS!$S$246=$F$124,DISCIPLINAS!$S$253)+IF(DISCIPLINAS!$X$246=$F$124,DISCIPLINAS!$X$253)+IF(DISCIPLINAS!$AC$246=$F$124,DISCIPLINAS!$AC$253)+IF(DISCIPLINAS!$D$302=$F$124,DISCIPLINAS!$D$309)+IF(DISCIPLINAS!$I$302=$F$124,DISCIPLINAS!$I$309)+IF(DISCIPLINAS!$N$302=$F$124,DISCIPLINAS!$N$309)+IF(DISCIPLINAS!$S$302=$F$124,DISCIPLINAS!$S$309)+IF(DISCIPLINAS!$X$302=$F$124,DISCIPLINAS!$X$309)+IF(DISCIPLINAS!$AC$302=$F$124,DISCIPLINAS!$AC$309)+IF(DISCIPLINAS!$D$357=$F$124,DISCIPLINAS!$D$364)+IF(DISCIPLINAS!$I$357=$F$124,DISCIPLINAS!$I$364)+IF(DISCIPLINAS!$N$357=$F$124,DISCIPLINAS!$N$364)+IF(DISCIPLINAS!$S$357=$F$124,DISCIPLINAS!$S$364)+IF(DISCIPLINAS!$X$357=$F$124,DISCIPLINAS!$X$364)+IF(DISCIPLINAS!$AC$357=$F$124,DISCIPLINAS!$AC$364)+IF(DISCIPLINAS!$D$412=$F$124,DISCIPLINAS!$D$419)+IF(DISCIPLINAS!$I$412=$F$124,DISCIPLINAS!$I$419)+IF(DISCIPLINAS!$N$412=$F$124,DISCIPLINAS!$N$419)+IF(DISCIPLINAS!$S$412=$F$124,DISCIPLINAS!$S$419)+IF(DISCIPLINAS!$X$412=$F$124,DISCIPLINAS!$X$419)+IF(DISCIPLINAS!$AC$412=$F$124,DISCIPLINAS!$AC$419)+IF(DISCIPLINAS!$D$467=$F$124,DISCIPLINAS!$D$474)+IF(DISCIPLINAS!$I$467=$F$124,DISCIPLINAS!$I$474)+IF(DISCIPLINAS!$N$467=$F$124,DISCIPLINAS!$N$474)+IF(DISCIPLINAS!$S$467=$F$124,DISCIPLINAS!$S$474)+IF(DISCIPLINAS!$X$467=$F$124,DISCIPLINAS!$X$474)+IF(DISCIPLINAS!$AC$467=$F$124,DISCIPLINAS!$AC$474)</f>
        <v>0.4</v>
      </c>
    </row>
    <row r="126" spans="1:10" x14ac:dyDescent="0.25">
      <c r="A126" s="56" t="s">
        <v>82</v>
      </c>
      <c r="B126" s="37">
        <f>SUMIFS(DISCIPLINAS!$E$48:$E$504,DISCIPLINAS!$C$48:$C$504,A126)+SUMIFS(DISCIPLINAS!$J$48:$J$504,DISCIPLINAS!$H$48:$H$504,A126)+SUMIFS(DISCIPLINAS!$O$48:$O$504,DISCIPLINAS!$M$48:$M$504,A126)+SUMIFS(DISCIPLINAS!$T$48:$T$504,DISCIPLINAS!$R$48:$R$504,A126)+SUMIFS(DISCIPLINAS!$Y$48:$Y$504,DISCIPLINAS!$W$48:$W$504,A126)</f>
        <v>0</v>
      </c>
      <c r="C126" s="49">
        <f>B126/CRITÉRIOS!$G$18</f>
        <v>0</v>
      </c>
      <c r="D126" s="38">
        <f>B126/CRITÉRIOS!$G$17</f>
        <v>0</v>
      </c>
      <c r="F126" s="61" t="s">
        <v>196</v>
      </c>
      <c r="G126" s="67">
        <f>SUM(B125:B130)</f>
        <v>49.8</v>
      </c>
      <c r="I126" s="45" t="s">
        <v>204</v>
      </c>
      <c r="J126" s="80">
        <f>IF(DISCIPLINAS!$D$28=$F$124,DISCIPLINAS!$D$33)+IF(DISCIPLINAS!$I$28=$F$124,DISCIPLINAS!$I$33)+IF(DISCIPLINAS!$N$28=$F$124,DISCIPLINAS!$N$33)+IF(DISCIPLINAS!$S$28=$F$124,DISCIPLINAS!$S$33)+IF(DISCIPLINAS!$X$28=$F$124,DISCIPLINAS!$X$33)+IF(DISCIPLINAS!$AC$28=$F$124,DISCIPLINAS!$AC$33)+IF(DISCIPLINAS!$D$83=$F$124,DISCIPLINAS!$D$88)+IF(DISCIPLINAS!$I$83=$F$124,DISCIPLINAS!$I$88)+IF(DISCIPLINAS!$N$83=$F$124,DISCIPLINAS!$N$88)+IF(DISCIPLINAS!$S$83=$F$124,DISCIPLINAS!$S$88)+IF(DISCIPLINAS!$X$83=$F$124,DISCIPLINAS!$X$88)+IF(DISCIPLINAS!$AC$83=$F$124,DISCIPLINAS!$AC$88)+IF(DISCIPLINAS!$D$138=$F$124,DISCIPLINAS!$D$143)+IF(DISCIPLINAS!$I$138=$F$124,DISCIPLINAS!$I$143)+IF(DISCIPLINAS!$N$138=$F$124,DISCIPLINAS!$N$143)+IF(DISCIPLINAS!$S$138=$F$124,DISCIPLINAS!$S$143)+IF(DISCIPLINAS!$X$138=$F$124,DISCIPLINAS!$X$143)+IF(DISCIPLINAS!$AC$138=$F$124,DISCIPLINAS!$AC$143)+IF(DISCIPLINAS!$D$193=$F$124,DISCIPLINAS!$D$198)+IF(DISCIPLINAS!$I$193=$F$124,DISCIPLINAS!$I$198)+IF(DISCIPLINAS!$N$193=$F$124,DISCIPLINAS!$N$198)+IF(DISCIPLINAS!$S$193=$F$124,DISCIPLINAS!$S$198)+IF(DISCIPLINAS!$X$193=$F$124,DISCIPLINAS!$X$198)+IF(DISCIPLINAS!$AC$193=$F$124,DISCIPLINAS!$AC$198)+IF(DISCIPLINAS!$D$248=$F$124,DISCIPLINAS!$D$253)+IF(DISCIPLINAS!$I$248=$F$124,DISCIPLINAS!$I$253)+IF(DISCIPLINAS!$N$248=$F$124,DISCIPLINAS!$N$253)+IF(DISCIPLINAS!$S$248=$F$124,DISCIPLINAS!$S$253)+IF(DISCIPLINAS!$X$248=$F$124,DISCIPLINAS!$X$253)+IF(DISCIPLINAS!$AC$248=$F$124,DISCIPLINAS!$AC$253)+IF(DISCIPLINAS!$D$304=$F$124,DISCIPLINAS!$D$309)+IF(DISCIPLINAS!$I$304=$F$124,DISCIPLINAS!$I$309)+IF(DISCIPLINAS!$N$304=$F$124,DISCIPLINAS!$N$309)+IF(DISCIPLINAS!$S$304=$F$124,DISCIPLINAS!$S$309)+IF(DISCIPLINAS!$X$304=$F$124,DISCIPLINAS!$X$309)+IF(DISCIPLINAS!$AC$304=$F$124,DISCIPLINAS!$AC$309)+IF(DISCIPLINAS!$D$359=$F$124,DISCIPLINAS!$D$364)+IF(DISCIPLINAS!$I$359=$F$124,DISCIPLINAS!$I$364)+IF(DISCIPLINAS!$N$359=$F$124,DISCIPLINAS!$N$364)+IF(DISCIPLINAS!$S$359=$F$124,DISCIPLINAS!$S$364)+IF(DISCIPLINAS!$X$359=$F$124,DISCIPLINAS!$X$364)+IF(DISCIPLINAS!$AC$359=$F$124,DISCIPLINAS!$AC$364)+IF(DISCIPLINAS!$D$414=$F$124,DISCIPLINAS!$D$419)+IF(DISCIPLINAS!$I$414=$F$124,DISCIPLINAS!$I$419)+IF(DISCIPLINAS!$N$414=$F$124,DISCIPLINAS!$N$419)+IF(DISCIPLINAS!$S$414=$F$124,DISCIPLINAS!$S$419)+IF(DISCIPLINAS!$X$414=$F$124,DISCIPLINAS!$X$419)+IF(DISCIPLINAS!$AC$414=$F$124,DISCIPLINAS!$AC$419)+IF(DISCIPLINAS!$D$469=$F$124,DISCIPLINAS!$D$474)+IF(DISCIPLINAS!$I$469=$F$124,DISCIPLINAS!$I$474)+IF(DISCIPLINAS!$N$469=$F$124,DISCIPLINAS!$N$474)+IF(DISCIPLINAS!$S$469=$F$124,DISCIPLINAS!$S$474)+IF(DISCIPLINAS!$X$469=$F$124,DISCIPLINAS!$X$474)+IF(DISCIPLINAS!$AC$469=$F$124,DISCIPLINAS!$AC$474)</f>
        <v>0</v>
      </c>
    </row>
    <row r="127" spans="1:10" x14ac:dyDescent="0.25">
      <c r="A127" s="56" t="s">
        <v>83</v>
      </c>
      <c r="B127" s="37">
        <f>SUMIFS(DISCIPLINAS!$E$48:$E$504,DISCIPLINAS!$C$48:$C$504,A127)+SUMIFS(DISCIPLINAS!$J$48:$J$504,DISCIPLINAS!$H$48:$H$504,A127)+SUMIFS(DISCIPLINAS!$O$48:$O$504,DISCIPLINAS!$M$48:$M$504,A127)+SUMIFS(DISCIPLINAS!$T$48:$T$504,DISCIPLINAS!$R$48:$R$504,A127)+SUMIFS(DISCIPLINAS!$Y$48:$Y$504,DISCIPLINAS!$W$48:$W$504,A127)</f>
        <v>0</v>
      </c>
      <c r="C127" s="49">
        <f>B127/CRITÉRIOS!$G$18</f>
        <v>0</v>
      </c>
      <c r="D127" s="38">
        <f>B127/CRITÉRIOS!$G$17</f>
        <v>0</v>
      </c>
      <c r="F127" s="62" t="s">
        <v>195</v>
      </c>
      <c r="G127" s="70">
        <f>G126/G125</f>
        <v>9.9599999999999991</v>
      </c>
      <c r="I127" s="45" t="s">
        <v>205</v>
      </c>
      <c r="J127" s="80">
        <f>IF(DISCIPLINAS!$D$30=$F$124,DISCIPLINAS!$D$33)+IF(DISCIPLINAS!$I$30=$F$124,DISCIPLINAS!$I$33)+IF(DISCIPLINAS!$N$30=$F$124,DISCIPLINAS!$N$33)+IF(DISCIPLINAS!$S$30=$F$124,DISCIPLINAS!$S$33)+IF(DISCIPLINAS!$X$30=$F$124,DISCIPLINAS!$X$33)+IF(DISCIPLINAS!$AC$30=$F$124,DISCIPLINAS!$AC$33)+IF(DISCIPLINAS!$D$85=$F$124,DISCIPLINAS!$D$88)+IF(DISCIPLINAS!$I$85=$F$124,DISCIPLINAS!$I$88)+IF(DISCIPLINAS!$N$85=$F$124,DISCIPLINAS!$N$88)+IF(DISCIPLINAS!$S$85=$F$124,DISCIPLINAS!$S$88)+IF(DISCIPLINAS!$X$85=$F$124,DISCIPLINAS!$X$88)+IF(DISCIPLINAS!$AC$85=$F$124,DISCIPLINAS!$AC$88)+IF(DISCIPLINAS!$D$140=$F$124,DISCIPLINAS!$D$143)+IF(DISCIPLINAS!$I$140=$F$124,DISCIPLINAS!$I$143)+IF(DISCIPLINAS!$N$140=$F$124,DISCIPLINAS!$N$143)+IF(DISCIPLINAS!$S$140=$F$124,DISCIPLINAS!$S$143)+IF(DISCIPLINAS!$X$140=$F$124,DISCIPLINAS!$X$143)+IF(DISCIPLINAS!$AC$140=$F$124,DISCIPLINAS!$AC$143)+IF(DISCIPLINAS!$D$195=$F$124,DISCIPLINAS!$D$198)+IF(DISCIPLINAS!$I$195=$F$124,DISCIPLINAS!$I$198)+IF(DISCIPLINAS!$N$195=$F$124,DISCIPLINAS!$N$198)+IF(DISCIPLINAS!$S$195=$F$124,DISCIPLINAS!$S$198)+IF(DISCIPLINAS!$X$195=$F$124,DISCIPLINAS!$X$198)+IF(DISCIPLINAS!$AC$195=$F$124,DISCIPLINAS!$AC$198)+IF(DISCIPLINAS!$D$250=$F$124,DISCIPLINAS!$D$253)+IF(DISCIPLINAS!$I$250=$F$124,DISCIPLINAS!$I$253)+IF(DISCIPLINAS!$N$250=$F$124,DISCIPLINAS!$N$253)+IF(DISCIPLINAS!$S$250=$F$124,DISCIPLINAS!$S$253)+IF(DISCIPLINAS!$X$250=$F$124,DISCIPLINAS!$X$253)+IF(DISCIPLINAS!$AC$250=$F$124,DISCIPLINAS!$AC$253)+IF(DISCIPLINAS!$D$306=$F$124,DISCIPLINAS!$D$309)+IF(DISCIPLINAS!$I$306=$F$124,DISCIPLINAS!$I$309)+IF(DISCIPLINAS!$N$306=$F$124,DISCIPLINAS!$N$309)+IF(DISCIPLINAS!$S$306=$F$124,DISCIPLINAS!$S$309)+IF(DISCIPLINAS!$X$306=$F$124,DISCIPLINAS!$X$309)+IF(DISCIPLINAS!$AC$306=$F$124,DISCIPLINAS!$AC$309)+IF(DISCIPLINAS!$D$361=$F$124,DISCIPLINAS!$D$364)+IF(DISCIPLINAS!$I$361=$F$124,DISCIPLINAS!$I$364)+IF(DISCIPLINAS!$N$361=$F$124,DISCIPLINAS!$N$364)+IF(DISCIPLINAS!$S$361=$F$124,DISCIPLINAS!$S$364)+IF(DISCIPLINAS!$X$361=$F$124,DISCIPLINAS!$X$364)+IF(DISCIPLINAS!$AC$361=$F$124,DISCIPLINAS!$AC$364)+IF(DISCIPLINAS!$D$416=$F$124,DISCIPLINAS!$D$419)+IF(DISCIPLINAS!$I$416=$F$124,DISCIPLINAS!$I$419)+IF(DISCIPLINAS!$N$416=$F$124,DISCIPLINAS!$N$419)+IF(DISCIPLINAS!$S$416=$F$124,DISCIPLINAS!$S$419)+IF(DISCIPLINAS!$X$416=$F$124,DISCIPLINAS!$X$419)+IF(DISCIPLINAS!$AC$416=$F$124,DISCIPLINAS!$AC$419)+IF(DISCIPLINAS!$D$471=$F$124,DISCIPLINAS!$D$474)+IF(DISCIPLINAS!$I$471=$F$124,DISCIPLINAS!$I$474)+IF(DISCIPLINAS!$N$471=$F$124,DISCIPLINAS!$N$474)+IF(DISCIPLINAS!$S$471=$F$124,DISCIPLINAS!$S$474)+IF(DISCIPLINAS!$X$471=$F$124,DISCIPLINAS!$X$474)+IF(DISCIPLINAS!$AC$471=$F$124,DISCIPLINAS!$AC$474)</f>
        <v>0</v>
      </c>
    </row>
    <row r="128" spans="1:10" x14ac:dyDescent="0.25">
      <c r="A128" s="56" t="s">
        <v>84</v>
      </c>
      <c r="B128" s="37">
        <f>SUMIFS(DISCIPLINAS!$E$48:$E$504,DISCIPLINAS!$C$48:$C$504,A128)+SUMIFS(DISCIPLINAS!$J$48:$J$504,DISCIPLINAS!$H$48:$H$504,A128)+SUMIFS(DISCIPLINAS!$O$48:$O$504,DISCIPLINAS!$M$48:$M$504,A128)+SUMIFS(DISCIPLINAS!$T$48:$T$504,DISCIPLINAS!$R$48:$R$504,A128)+SUMIFS(DISCIPLINAS!$Y$48:$Y$504,DISCIPLINAS!$W$48:$W$504,A128)</f>
        <v>0</v>
      </c>
      <c r="C128" s="49">
        <f>B128/CRITÉRIOS!$G$18</f>
        <v>0</v>
      </c>
      <c r="D128" s="38">
        <f>B128/CRITÉRIOS!$G$17</f>
        <v>0</v>
      </c>
      <c r="F128" s="76" t="s">
        <v>197</v>
      </c>
      <c r="G128" s="82">
        <f>G127+J128</f>
        <v>10.36</v>
      </c>
      <c r="I128" s="75" t="s">
        <v>206</v>
      </c>
      <c r="J128" s="81">
        <f>SUM(J125:J127)</f>
        <v>0.4</v>
      </c>
    </row>
    <row r="129" spans="1:7" x14ac:dyDescent="0.25">
      <c r="A129" s="56" t="s">
        <v>85</v>
      </c>
      <c r="B129" s="37">
        <f>SUMIFS(DISCIPLINAS!$E$48:$E$504,DISCIPLINAS!$C$48:$C$504,A129)+SUMIFS(DISCIPLINAS!$J$48:$J$504,DISCIPLINAS!$H$48:$H$504,A129)+SUMIFS(DISCIPLINAS!$O$48:$O$504,DISCIPLINAS!$M$48:$M$504,A129)+SUMIFS(DISCIPLINAS!$T$48:$T$504,DISCIPLINAS!$R$48:$R$504,A129)+SUMIFS(DISCIPLINAS!$Y$48:$Y$504,DISCIPLINAS!$W$48:$W$504,A129)</f>
        <v>0</v>
      </c>
      <c r="C129" s="49">
        <f>B129/CRITÉRIOS!$G$18</f>
        <v>0</v>
      </c>
      <c r="D129" s="38">
        <f>B129/CRITÉRIOS!$G$17</f>
        <v>0</v>
      </c>
      <c r="F129" s="63" t="s">
        <v>60</v>
      </c>
      <c r="G129" s="67">
        <f>COUNTIF(D126:D130, "&gt;100%")</f>
        <v>0</v>
      </c>
    </row>
    <row r="130" spans="1:7" x14ac:dyDescent="0.25">
      <c r="A130" s="56" t="s">
        <v>81</v>
      </c>
      <c r="B130" s="37">
        <f>SUMIFS(DISCIPLINAS!$E$48:$E$504,DISCIPLINAS!$C$48:$C$504,A130)+SUMIFS(DISCIPLINAS!$J$48:$J$504,DISCIPLINAS!$H$48:$H$504,A130)+SUMIFS(DISCIPLINAS!$O$48:$O$504,DISCIPLINAS!$M$48:$M$504,A130)+SUMIFS(DISCIPLINAS!$T$48:$T$504,DISCIPLINAS!$R$48:$R$504,A130)+SUMIFS(DISCIPLINAS!$Y$48:$Y$504,DISCIPLINAS!$W$48:$W$504,A130)</f>
        <v>0</v>
      </c>
      <c r="C130" s="49">
        <f>B130/CRITÉRIOS!$G$18</f>
        <v>0</v>
      </c>
      <c r="D130" s="38">
        <f>B130/CRITÉRIOS!$G$17</f>
        <v>0</v>
      </c>
      <c r="F130" s="63" t="s">
        <v>61</v>
      </c>
      <c r="G130" s="68">
        <f>COUNTIFS(C126:C130,"&gt;=100%",D126:D130,"&lt;=100%")</f>
        <v>0</v>
      </c>
    </row>
    <row r="131" spans="1:7" x14ac:dyDescent="0.25">
      <c r="F131" s="63" t="s">
        <v>62</v>
      </c>
      <c r="G131" s="67">
        <f>COUNTIF(C126:C130, "&lt;100%")</f>
        <v>5</v>
      </c>
    </row>
  </sheetData>
  <sheetProtection algorithmName="SHA-512" hashValue="b++UJlA157G85LphxyZR8DIZD6xSICxcsb04pa8sqYXg/4pg7VL3F8A6Piz8KdsiyvtqQEgRkINrQf/5TPHyag==" saltValue="/2sNzvKLNK9Fvu0KZvUYHw==" spinCount="100000" sheet="1" objects="1" scenarios="1"/>
  <mergeCells count="28">
    <mergeCell ref="I42:J42"/>
    <mergeCell ref="F112:G112"/>
    <mergeCell ref="F13:G13"/>
    <mergeCell ref="F90:G90"/>
    <mergeCell ref="F4:G4"/>
    <mergeCell ref="F23:G23"/>
    <mergeCell ref="F33:G33"/>
    <mergeCell ref="F51:G51"/>
    <mergeCell ref="F62:G62"/>
    <mergeCell ref="F71:G71"/>
    <mergeCell ref="F42:G42"/>
    <mergeCell ref="F81:G81"/>
    <mergeCell ref="M12:N12"/>
    <mergeCell ref="M6:N6"/>
    <mergeCell ref="I124:J124"/>
    <mergeCell ref="A1:J2"/>
    <mergeCell ref="I62:J62"/>
    <mergeCell ref="I71:J71"/>
    <mergeCell ref="I90:J90"/>
    <mergeCell ref="I100:J100"/>
    <mergeCell ref="I112:J112"/>
    <mergeCell ref="I6:J6"/>
    <mergeCell ref="I13:J13"/>
    <mergeCell ref="I23:J23"/>
    <mergeCell ref="I33:J33"/>
    <mergeCell ref="I51:J51"/>
    <mergeCell ref="F124:G124"/>
    <mergeCell ref="F100:G100"/>
  </mergeCells>
  <conditionalFormatting sqref="D7:D11 D14:D22 D92:D96 D114:D121 D126:D130 D103:D111 D73:D75 D53:D60 D64:D66 D25:D30 D35:D36">
    <cfRule type="cellIs" dxfId="72" priority="118" operator="greaterThan">
      <formula>1</formula>
    </cfRule>
  </conditionalFormatting>
  <conditionalFormatting sqref="C7:C10 C14:C21 C92:C96 C114:C121 C126:C130 C103:C109 C73:C75 C53:C60 C64:C66 C25:C30 C35:C36">
    <cfRule type="cellIs" dxfId="71" priority="117" operator="lessThan">
      <formula>1</formula>
    </cfRule>
  </conditionalFormatting>
  <conditionalFormatting sqref="B11 B22 B110 B63:B66 B24:B30 B34:B36">
    <cfRule type="cellIs" dxfId="70" priority="116" operator="greaterThan">
      <formula>12</formula>
    </cfRule>
  </conditionalFormatting>
  <conditionalFormatting sqref="C11">
    <cfRule type="cellIs" dxfId="69" priority="112" operator="greaterThan">
      <formula>12</formula>
    </cfRule>
  </conditionalFormatting>
  <conditionalFormatting sqref="G8">
    <cfRule type="cellIs" dxfId="68" priority="108" operator="greaterThan">
      <formula>12</formula>
    </cfRule>
  </conditionalFormatting>
  <conditionalFormatting sqref="D102">
    <cfRule type="cellIs" dxfId="67" priority="107" operator="greaterThan">
      <formula>1</formula>
    </cfRule>
  </conditionalFormatting>
  <conditionalFormatting sqref="C102">
    <cfRule type="cellIs" dxfId="66" priority="106" operator="lessThan">
      <formula>1</formula>
    </cfRule>
  </conditionalFormatting>
  <conditionalFormatting sqref="D44:D47">
    <cfRule type="cellIs" dxfId="65" priority="103" operator="greaterThan">
      <formula>1</formula>
    </cfRule>
  </conditionalFormatting>
  <conditionalFormatting sqref="C44:C47">
    <cfRule type="cellIs" dxfId="64" priority="102" operator="lessThan">
      <formula>1</formula>
    </cfRule>
  </conditionalFormatting>
  <conditionalFormatting sqref="D13">
    <cfRule type="cellIs" dxfId="63" priority="99" operator="greaterThan">
      <formula>1</formula>
    </cfRule>
  </conditionalFormatting>
  <conditionalFormatting sqref="C13">
    <cfRule type="cellIs" dxfId="62" priority="98" operator="lessThan">
      <formula>1</formula>
    </cfRule>
  </conditionalFormatting>
  <conditionalFormatting sqref="D6">
    <cfRule type="cellIs" dxfId="61" priority="96" operator="greaterThan">
      <formula>1</formula>
    </cfRule>
  </conditionalFormatting>
  <conditionalFormatting sqref="C6">
    <cfRule type="cellIs" dxfId="60" priority="95" operator="lessThan">
      <formula>1</formula>
    </cfRule>
  </conditionalFormatting>
  <conditionalFormatting sqref="D24">
    <cfRule type="cellIs" dxfId="59" priority="93" operator="greaterThan">
      <formula>1</formula>
    </cfRule>
  </conditionalFormatting>
  <conditionalFormatting sqref="C24">
    <cfRule type="cellIs" dxfId="58" priority="92" operator="lessThan">
      <formula>1</formula>
    </cfRule>
  </conditionalFormatting>
  <conditionalFormatting sqref="D34">
    <cfRule type="cellIs" dxfId="57" priority="90" operator="greaterThan">
      <formula>1</formula>
    </cfRule>
  </conditionalFormatting>
  <conditionalFormatting sqref="C34">
    <cfRule type="cellIs" dxfId="56" priority="89" operator="lessThan">
      <formula>1</formula>
    </cfRule>
  </conditionalFormatting>
  <conditionalFormatting sqref="D43">
    <cfRule type="cellIs" dxfId="55" priority="86" operator="greaterThan">
      <formula>1</formula>
    </cfRule>
  </conditionalFormatting>
  <conditionalFormatting sqref="C43">
    <cfRule type="cellIs" dxfId="54" priority="85" operator="lessThan">
      <formula>1</formula>
    </cfRule>
  </conditionalFormatting>
  <conditionalFormatting sqref="D52">
    <cfRule type="cellIs" dxfId="53" priority="82" operator="greaterThan">
      <formula>1</formula>
    </cfRule>
  </conditionalFormatting>
  <conditionalFormatting sqref="C52">
    <cfRule type="cellIs" dxfId="52" priority="81" operator="lessThan">
      <formula>1</formula>
    </cfRule>
  </conditionalFormatting>
  <conditionalFormatting sqref="D63">
    <cfRule type="cellIs" dxfId="51" priority="78" operator="greaterThan">
      <formula>1</formula>
    </cfRule>
  </conditionalFormatting>
  <conditionalFormatting sqref="C63">
    <cfRule type="cellIs" dxfId="50" priority="77" operator="lessThan">
      <formula>1</formula>
    </cfRule>
  </conditionalFormatting>
  <conditionalFormatting sqref="D72">
    <cfRule type="cellIs" dxfId="49" priority="74" operator="greaterThan">
      <formula>1</formula>
    </cfRule>
  </conditionalFormatting>
  <conditionalFormatting sqref="C72">
    <cfRule type="cellIs" dxfId="48" priority="73" operator="lessThan">
      <formula>1</formula>
    </cfRule>
  </conditionalFormatting>
  <conditionalFormatting sqref="D82">
    <cfRule type="cellIs" dxfId="47" priority="71" operator="greaterThan">
      <formula>1</formula>
    </cfRule>
  </conditionalFormatting>
  <conditionalFormatting sqref="C82">
    <cfRule type="cellIs" dxfId="46" priority="70" operator="lessThan">
      <formula>1</formula>
    </cfRule>
  </conditionalFormatting>
  <conditionalFormatting sqref="D91">
    <cfRule type="cellIs" dxfId="45" priority="68" operator="greaterThan">
      <formula>1</formula>
    </cfRule>
  </conditionalFormatting>
  <conditionalFormatting sqref="C91">
    <cfRule type="cellIs" dxfId="44" priority="67" operator="lessThan">
      <formula>1</formula>
    </cfRule>
  </conditionalFormatting>
  <conditionalFormatting sqref="D101">
    <cfRule type="cellIs" dxfId="43" priority="64" operator="greaterThan">
      <formula>1</formula>
    </cfRule>
  </conditionalFormatting>
  <conditionalFormatting sqref="C101">
    <cfRule type="cellIs" dxfId="42" priority="63" operator="lessThan">
      <formula>1</formula>
    </cfRule>
  </conditionalFormatting>
  <conditionalFormatting sqref="D113">
    <cfRule type="cellIs" dxfId="41" priority="60" operator="greaterThan">
      <formula>1</formula>
    </cfRule>
  </conditionalFormatting>
  <conditionalFormatting sqref="C113">
    <cfRule type="cellIs" dxfId="40" priority="59" operator="lessThan">
      <formula>1</formula>
    </cfRule>
  </conditionalFormatting>
  <conditionalFormatting sqref="D125">
    <cfRule type="cellIs" dxfId="39" priority="56" operator="greaterThan">
      <formula>1</formula>
    </cfRule>
  </conditionalFormatting>
  <conditionalFormatting sqref="C125">
    <cfRule type="cellIs" dxfId="38" priority="55" operator="lessThan">
      <formula>1</formula>
    </cfRule>
  </conditionalFormatting>
  <conditionalFormatting sqref="D83">
    <cfRule type="cellIs" dxfId="37" priority="52" operator="greaterThan">
      <formula>1</formula>
    </cfRule>
  </conditionalFormatting>
  <conditionalFormatting sqref="C83">
    <cfRule type="cellIs" dxfId="36" priority="51" operator="lessThan">
      <formula>1</formula>
    </cfRule>
  </conditionalFormatting>
  <conditionalFormatting sqref="D84">
    <cfRule type="cellIs" dxfId="35" priority="49" operator="greaterThan">
      <formula>1</formula>
    </cfRule>
  </conditionalFormatting>
  <conditionalFormatting sqref="C84">
    <cfRule type="cellIs" dxfId="34" priority="48" operator="lessThan">
      <formula>1</formula>
    </cfRule>
  </conditionalFormatting>
  <conditionalFormatting sqref="D85">
    <cfRule type="cellIs" dxfId="33" priority="46" operator="greaterThan">
      <formula>1</formula>
    </cfRule>
  </conditionalFormatting>
  <conditionalFormatting sqref="C85">
    <cfRule type="cellIs" dxfId="32" priority="45" operator="lessThan">
      <formula>1</formula>
    </cfRule>
  </conditionalFormatting>
  <conditionalFormatting sqref="D86">
    <cfRule type="cellIs" dxfId="31" priority="43" operator="greaterThan">
      <formula>1</formula>
    </cfRule>
  </conditionalFormatting>
  <conditionalFormatting sqref="C86">
    <cfRule type="cellIs" dxfId="30" priority="42" operator="lessThan">
      <formula>1</formula>
    </cfRule>
  </conditionalFormatting>
  <conditionalFormatting sqref="D87">
    <cfRule type="cellIs" dxfId="29" priority="40" operator="greaterThan">
      <formula>1</formula>
    </cfRule>
  </conditionalFormatting>
  <conditionalFormatting sqref="C87">
    <cfRule type="cellIs" dxfId="28" priority="39" operator="lessThan">
      <formula>1</formula>
    </cfRule>
  </conditionalFormatting>
  <conditionalFormatting sqref="D88">
    <cfRule type="cellIs" dxfId="27" priority="37" operator="greaterThan">
      <formula>1</formula>
    </cfRule>
  </conditionalFormatting>
  <conditionalFormatting sqref="C88">
    <cfRule type="cellIs" dxfId="26" priority="36" operator="lessThan">
      <formula>1</formula>
    </cfRule>
  </conditionalFormatting>
  <conditionalFormatting sqref="B125:B130">
    <cfRule type="cellIs" dxfId="25" priority="33" operator="greaterThan">
      <formula>12</formula>
    </cfRule>
  </conditionalFormatting>
  <conditionalFormatting sqref="B125:B130">
    <cfRule type="cellIs" dxfId="24" priority="32" operator="greaterThan">
      <formula>12</formula>
    </cfRule>
  </conditionalFormatting>
  <conditionalFormatting sqref="B113:B121">
    <cfRule type="cellIs" dxfId="23" priority="31" operator="greaterThan">
      <formula>12</formula>
    </cfRule>
  </conditionalFormatting>
  <conditionalFormatting sqref="B113:B121">
    <cfRule type="cellIs" dxfId="22" priority="30" operator="greaterThan">
      <formula>12</formula>
    </cfRule>
  </conditionalFormatting>
  <conditionalFormatting sqref="B101:B109">
    <cfRule type="cellIs" dxfId="21" priority="29" operator="greaterThan">
      <formula>12</formula>
    </cfRule>
  </conditionalFormatting>
  <conditionalFormatting sqref="B101:B109">
    <cfRule type="cellIs" dxfId="20" priority="28" operator="greaterThan">
      <formula>12</formula>
    </cfRule>
  </conditionalFormatting>
  <conditionalFormatting sqref="B91:B96">
    <cfRule type="cellIs" dxfId="19" priority="27" operator="greaterThan">
      <formula>12</formula>
    </cfRule>
  </conditionalFormatting>
  <conditionalFormatting sqref="B91:B96">
    <cfRule type="cellIs" dxfId="18" priority="26" operator="greaterThan">
      <formula>12</formula>
    </cfRule>
  </conditionalFormatting>
  <conditionalFormatting sqref="B82:B88">
    <cfRule type="cellIs" dxfId="17" priority="25" operator="greaterThan">
      <formula>12</formula>
    </cfRule>
  </conditionalFormatting>
  <conditionalFormatting sqref="B82:B88">
    <cfRule type="cellIs" dxfId="16" priority="24" operator="greaterThan">
      <formula>12</formula>
    </cfRule>
  </conditionalFormatting>
  <conditionalFormatting sqref="B72:B75">
    <cfRule type="cellIs" dxfId="15" priority="23" operator="greaterThan">
      <formula>12</formula>
    </cfRule>
  </conditionalFormatting>
  <conditionalFormatting sqref="B72:B75">
    <cfRule type="cellIs" dxfId="14" priority="22" operator="greaterThan">
      <formula>12</formula>
    </cfRule>
  </conditionalFormatting>
  <conditionalFormatting sqref="B52:B60">
    <cfRule type="cellIs" dxfId="13" priority="19" operator="greaterThan">
      <formula>12</formula>
    </cfRule>
  </conditionalFormatting>
  <conditionalFormatting sqref="B52:B60">
    <cfRule type="cellIs" dxfId="12" priority="18" operator="greaterThan">
      <formula>12</formula>
    </cfRule>
  </conditionalFormatting>
  <conditionalFormatting sqref="B43:B47">
    <cfRule type="cellIs" dxfId="11" priority="17" operator="greaterThan">
      <formula>12</formula>
    </cfRule>
  </conditionalFormatting>
  <conditionalFormatting sqref="B43:B47">
    <cfRule type="cellIs" dxfId="10" priority="16" operator="greaterThan">
      <formula>12</formula>
    </cfRule>
  </conditionalFormatting>
  <conditionalFormatting sqref="B13:B21">
    <cfRule type="cellIs" dxfId="9" priority="11" operator="greaterThan">
      <formula>12</formula>
    </cfRule>
  </conditionalFormatting>
  <conditionalFormatting sqref="B13:B21">
    <cfRule type="cellIs" dxfId="8" priority="10" operator="greaterThan">
      <formula>12</formula>
    </cfRule>
  </conditionalFormatting>
  <conditionalFormatting sqref="B6:B10">
    <cfRule type="cellIs" dxfId="7" priority="9" operator="greaterThan">
      <formula>12</formula>
    </cfRule>
  </conditionalFormatting>
  <conditionalFormatting sqref="B6:B10">
    <cfRule type="cellIs" dxfId="6" priority="8" operator="greaterThan">
      <formula>12</formula>
    </cfRule>
  </conditionalFormatting>
  <conditionalFormatting sqref="C22">
    <cfRule type="cellIs" dxfId="5" priority="7" operator="greaterThan">
      <formula>12</formula>
    </cfRule>
  </conditionalFormatting>
  <conditionalFormatting sqref="N13:N24">
    <cfRule type="top10" dxfId="4" priority="5" rank="3"/>
  </conditionalFormatting>
  <conditionalFormatting sqref="D31">
    <cfRule type="cellIs" dxfId="3" priority="4" operator="greaterThan">
      <formula>1</formula>
    </cfRule>
  </conditionalFormatting>
  <conditionalFormatting sqref="C31">
    <cfRule type="cellIs" dxfId="2" priority="3" operator="lessThan">
      <formula>1</formula>
    </cfRule>
  </conditionalFormatting>
  <conditionalFormatting sqref="B31">
    <cfRule type="cellIs" dxfId="1" priority="2" operator="greaterThan">
      <formula>12</formula>
    </cfRule>
  </conditionalFormatting>
  <conditionalFormatting sqref="B31">
    <cfRule type="cellIs" dxfId="0" priority="1" operator="greaterThan">
      <formula>12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4"/>
  <sheetViews>
    <sheetView workbookViewId="0">
      <selection activeCell="E3" sqref="E3"/>
    </sheetView>
  </sheetViews>
  <sheetFormatPr defaultColWidth="9.140625" defaultRowHeight="15" x14ac:dyDescent="0.25"/>
  <cols>
    <col min="1" max="1" width="9.140625" style="1"/>
    <col min="2" max="2" width="9.85546875" style="7" bestFit="1" customWidth="1"/>
    <col min="3" max="4" width="9.140625" style="7"/>
    <col min="5" max="5" width="10.140625" style="1" bestFit="1" customWidth="1"/>
    <col min="6" max="6" width="12.28515625" style="1" bestFit="1" customWidth="1"/>
    <col min="7" max="7" width="18.5703125" style="1" bestFit="1" customWidth="1"/>
    <col min="8" max="16384" width="9.140625" style="1"/>
  </cols>
  <sheetData>
    <row r="2" spans="2:8" x14ac:dyDescent="0.25">
      <c r="B2" s="52" t="s">
        <v>122</v>
      </c>
      <c r="C2" s="53" t="s">
        <v>23</v>
      </c>
      <c r="D2" s="52" t="s">
        <v>25</v>
      </c>
      <c r="E2" s="43" t="s">
        <v>112</v>
      </c>
      <c r="F2" s="22" t="s">
        <v>124</v>
      </c>
      <c r="G2" s="59" t="s">
        <v>167</v>
      </c>
      <c r="H2" s="1">
        <v>0</v>
      </c>
    </row>
    <row r="3" spans="2:8" x14ac:dyDescent="0.25">
      <c r="B3" s="52" t="s">
        <v>5</v>
      </c>
      <c r="C3" s="53" t="s">
        <v>24</v>
      </c>
      <c r="D3" s="52" t="s">
        <v>26</v>
      </c>
      <c r="E3" s="43" t="s">
        <v>244</v>
      </c>
      <c r="F3" s="22" t="s">
        <v>125</v>
      </c>
      <c r="G3" s="59" t="s">
        <v>166</v>
      </c>
    </row>
    <row r="4" spans="2:8" x14ac:dyDescent="0.25">
      <c r="B4" s="52" t="s">
        <v>20</v>
      </c>
      <c r="C4" s="52" t="s">
        <v>36</v>
      </c>
      <c r="D4" s="52" t="s">
        <v>27</v>
      </c>
      <c r="E4" s="43" t="s">
        <v>152</v>
      </c>
      <c r="F4" s="22" t="s">
        <v>126</v>
      </c>
      <c r="G4" s="59" t="s">
        <v>165</v>
      </c>
    </row>
    <row r="5" spans="2:8" x14ac:dyDescent="0.25">
      <c r="D5" s="52" t="s">
        <v>28</v>
      </c>
      <c r="F5" s="22" t="s">
        <v>127</v>
      </c>
      <c r="G5" s="59" t="s">
        <v>246</v>
      </c>
    </row>
    <row r="6" spans="2:8" x14ac:dyDescent="0.25">
      <c r="D6" s="52" t="s">
        <v>29</v>
      </c>
      <c r="F6" s="22" t="s">
        <v>128</v>
      </c>
      <c r="G6" s="59" t="s">
        <v>247</v>
      </c>
    </row>
    <row r="7" spans="2:8" x14ac:dyDescent="0.25">
      <c r="D7" s="52" t="s">
        <v>30</v>
      </c>
      <c r="F7" s="22" t="s">
        <v>36</v>
      </c>
      <c r="G7" s="59" t="s">
        <v>163</v>
      </c>
    </row>
    <row r="8" spans="2:8" x14ac:dyDescent="0.25">
      <c r="D8" s="52" t="s">
        <v>31</v>
      </c>
      <c r="G8" s="59" t="s">
        <v>168</v>
      </c>
    </row>
    <row r="9" spans="2:8" x14ac:dyDescent="0.25">
      <c r="D9" s="52" t="s">
        <v>32</v>
      </c>
      <c r="G9" s="59" t="s">
        <v>169</v>
      </c>
    </row>
    <row r="10" spans="2:8" x14ac:dyDescent="0.25">
      <c r="D10" s="52" t="s">
        <v>33</v>
      </c>
      <c r="G10" s="59" t="s">
        <v>170</v>
      </c>
    </row>
    <row r="11" spans="2:8" x14ac:dyDescent="0.25">
      <c r="D11" s="52" t="s">
        <v>34</v>
      </c>
      <c r="G11" s="59" t="s">
        <v>171</v>
      </c>
    </row>
    <row r="12" spans="2:8" x14ac:dyDescent="0.25">
      <c r="D12" s="1"/>
      <c r="G12" s="59" t="s">
        <v>174</v>
      </c>
    </row>
    <row r="13" spans="2:8" x14ac:dyDescent="0.25">
      <c r="G13" s="59" t="s">
        <v>172</v>
      </c>
    </row>
    <row r="14" spans="2:8" x14ac:dyDescent="0.25">
      <c r="G14" s="95" t="s">
        <v>241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CRITÉRIOS</vt:lpstr>
      <vt:lpstr>DISCIPLINAS</vt:lpstr>
      <vt:lpstr>CH DOCENTE</vt:lpstr>
      <vt:lpstr>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 502</dc:creator>
  <cp:lastModifiedBy>Mateus-502</cp:lastModifiedBy>
  <cp:lastPrinted>2022-04-13T11:33:08Z</cp:lastPrinted>
  <dcterms:created xsi:type="dcterms:W3CDTF">2021-10-16T12:39:21Z</dcterms:created>
  <dcterms:modified xsi:type="dcterms:W3CDTF">2022-08-29T18:42:37Z</dcterms:modified>
</cp:coreProperties>
</file>