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z\Dropbox\material de apoio\ergonomia i\metodo_niosh\"/>
    </mc:Choice>
  </mc:AlternateContent>
  <bookViews>
    <workbookView xWindow="0" yWindow="0" windowWidth="8685" windowHeight="7590"/>
  </bookViews>
  <sheets>
    <sheet name="Dashboard_NIOSH" sheetId="2" r:id="rId1"/>
    <sheet name="machine_cm" sheetId="1" r:id="rId2"/>
    <sheet name="machine_libra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2" i="1"/>
  <c r="K2" i="1"/>
  <c r="M20" i="1" l="1"/>
  <c r="M21" i="1"/>
  <c r="M22" i="1"/>
  <c r="M23" i="1"/>
  <c r="M24" i="1"/>
  <c r="M25" i="1"/>
  <c r="H21" i="1" l="1"/>
  <c r="H22" i="1"/>
  <c r="H23" i="1"/>
  <c r="H24" i="1"/>
  <c r="H25" i="1"/>
  <c r="H21" i="3"/>
  <c r="H22" i="3"/>
  <c r="H23" i="3"/>
  <c r="H24" i="3"/>
  <c r="H25" i="3"/>
  <c r="M21" i="3"/>
  <c r="M22" i="3"/>
  <c r="M23" i="3"/>
  <c r="M24" i="3"/>
  <c r="M25" i="3"/>
  <c r="F21" i="1" l="1"/>
  <c r="F22" i="1"/>
  <c r="F23" i="1"/>
  <c r="F24" i="1"/>
  <c r="F25" i="1"/>
  <c r="F21" i="3" l="1"/>
  <c r="F22" i="3"/>
  <c r="F23" i="3"/>
  <c r="F24" i="3"/>
  <c r="F25" i="3"/>
  <c r="AO4" i="1" l="1"/>
  <c r="AP4" i="1"/>
  <c r="AQ4" i="1"/>
  <c r="AR4" i="1"/>
  <c r="AS4" i="1"/>
  <c r="AT4" i="1"/>
  <c r="AO5" i="1"/>
  <c r="AP5" i="1"/>
  <c r="AQ5" i="1"/>
  <c r="AR5" i="1"/>
  <c r="AS5" i="1"/>
  <c r="AT5" i="1"/>
  <c r="AO7" i="1"/>
  <c r="AP7" i="1"/>
  <c r="AQ7" i="1"/>
  <c r="AR7" i="1"/>
  <c r="AS7" i="1"/>
  <c r="AT7" i="1"/>
  <c r="AO8" i="1"/>
  <c r="AP8" i="1"/>
  <c r="AQ8" i="1"/>
  <c r="AR8" i="1"/>
  <c r="AS8" i="1"/>
  <c r="AT8" i="1"/>
  <c r="AO9" i="1"/>
  <c r="AP9" i="1"/>
  <c r="AQ9" i="1"/>
  <c r="AR9" i="1"/>
  <c r="AS9" i="1"/>
  <c r="AT9" i="1"/>
  <c r="AO10" i="1"/>
  <c r="AP10" i="1"/>
  <c r="AQ10" i="1"/>
  <c r="AR10" i="1"/>
  <c r="AS10" i="1"/>
  <c r="AT10" i="1"/>
  <c r="AO12" i="1"/>
  <c r="AP12" i="1"/>
  <c r="AQ12" i="1"/>
  <c r="AR12" i="1"/>
  <c r="AS12" i="1"/>
  <c r="AT12" i="1"/>
  <c r="AO13" i="1"/>
  <c r="AP13" i="1"/>
  <c r="AQ13" i="1"/>
  <c r="AR13" i="1"/>
  <c r="AS13" i="1"/>
  <c r="AT13" i="1"/>
  <c r="AO14" i="1"/>
  <c r="AP14" i="1"/>
  <c r="AQ14" i="1"/>
  <c r="AR14" i="1"/>
  <c r="AS14" i="1"/>
  <c r="AT14" i="1"/>
  <c r="AO15" i="1"/>
  <c r="AP15" i="1"/>
  <c r="AQ15" i="1"/>
  <c r="AR15" i="1"/>
  <c r="AS15" i="1"/>
  <c r="AT15" i="1"/>
  <c r="AO16" i="1"/>
  <c r="AP16" i="1"/>
  <c r="AQ16" i="1"/>
  <c r="AR16" i="1"/>
  <c r="AS16" i="1"/>
  <c r="AT16" i="1"/>
  <c r="AO17" i="1"/>
  <c r="AP17" i="1"/>
  <c r="AQ17" i="1"/>
  <c r="AR17" i="1"/>
  <c r="AS17" i="1"/>
  <c r="AT17" i="1"/>
  <c r="AO18" i="1"/>
  <c r="AP18" i="1"/>
  <c r="AQ18" i="1"/>
  <c r="AR18" i="1"/>
  <c r="AS18" i="1"/>
  <c r="AT18" i="1"/>
  <c r="AO19" i="1"/>
  <c r="AP19" i="1"/>
  <c r="AQ19" i="1"/>
  <c r="AR19" i="1"/>
  <c r="AS19" i="1"/>
  <c r="AT19" i="1"/>
  <c r="AO20" i="1"/>
  <c r="AP20" i="1"/>
  <c r="AQ20" i="1"/>
  <c r="AR20" i="1"/>
  <c r="AS20" i="1"/>
  <c r="AT20" i="1"/>
  <c r="AO22" i="1"/>
  <c r="AP22" i="1"/>
  <c r="AQ22" i="1"/>
  <c r="AR22" i="1"/>
  <c r="AS22" i="1"/>
  <c r="AT22" i="1"/>
  <c r="AO23" i="1"/>
  <c r="AP23" i="1"/>
  <c r="AQ23" i="1"/>
  <c r="AR23" i="1"/>
  <c r="AS23" i="1"/>
  <c r="AT23" i="1"/>
  <c r="AO24" i="1"/>
  <c r="AP24" i="1"/>
  <c r="AQ24" i="1"/>
  <c r="AR24" i="1"/>
  <c r="AS24" i="1"/>
  <c r="AT24" i="1"/>
  <c r="AO25" i="1"/>
  <c r="AP25" i="1"/>
  <c r="AQ25" i="1"/>
  <c r="AR25" i="1"/>
  <c r="AS25" i="1"/>
  <c r="AT25" i="1"/>
  <c r="AO26" i="1"/>
  <c r="AP26" i="1"/>
  <c r="AQ26" i="1"/>
  <c r="AR26" i="1"/>
  <c r="AS26" i="1"/>
  <c r="AT26" i="1"/>
  <c r="AO27" i="1"/>
  <c r="AP27" i="1"/>
  <c r="AQ27" i="1"/>
  <c r="AR27" i="1"/>
  <c r="AS27" i="1"/>
  <c r="AT27" i="1"/>
  <c r="AO28" i="1"/>
  <c r="AP28" i="1"/>
  <c r="AQ28" i="1"/>
  <c r="AR28" i="1"/>
  <c r="AS28" i="1"/>
  <c r="AT28" i="1"/>
  <c r="AO29" i="1"/>
  <c r="AP29" i="1"/>
  <c r="AQ29" i="1"/>
  <c r="AR29" i="1"/>
  <c r="AS29" i="1"/>
  <c r="AT29" i="1"/>
  <c r="AO30" i="1"/>
  <c r="AP30" i="1"/>
  <c r="AQ30" i="1"/>
  <c r="AR30" i="1"/>
  <c r="AS30" i="1"/>
  <c r="AT30" i="1"/>
  <c r="AO32" i="1"/>
  <c r="AP32" i="1"/>
  <c r="AQ32" i="1"/>
  <c r="AR32" i="1"/>
  <c r="AS32" i="1"/>
  <c r="AT32" i="1"/>
  <c r="AO33" i="1"/>
  <c r="AP33" i="1"/>
  <c r="AQ33" i="1"/>
  <c r="AR33" i="1"/>
  <c r="AS33" i="1"/>
  <c r="AT33" i="1"/>
  <c r="AO34" i="1"/>
  <c r="AP34" i="1"/>
  <c r="AQ34" i="1"/>
  <c r="AR34" i="1"/>
  <c r="AS34" i="1"/>
  <c r="AT34" i="1"/>
  <c r="AO35" i="1"/>
  <c r="AP35" i="1"/>
  <c r="AQ35" i="1"/>
  <c r="AR35" i="1"/>
  <c r="AS35" i="1"/>
  <c r="AT35" i="1"/>
  <c r="AO36" i="1"/>
  <c r="AP36" i="1"/>
  <c r="AQ36" i="1"/>
  <c r="AR36" i="1"/>
  <c r="AS36" i="1"/>
  <c r="AT36" i="1"/>
  <c r="AO37" i="1"/>
  <c r="AP37" i="1"/>
  <c r="AQ37" i="1"/>
  <c r="AR37" i="1"/>
  <c r="AS37" i="1"/>
  <c r="AT37" i="1"/>
  <c r="AO38" i="1"/>
  <c r="AP38" i="1"/>
  <c r="AQ38" i="1"/>
  <c r="AR38" i="1"/>
  <c r="AS38" i="1"/>
  <c r="AT38" i="1"/>
  <c r="AO39" i="1"/>
  <c r="AP39" i="1"/>
  <c r="AQ39" i="1"/>
  <c r="AR39" i="1"/>
  <c r="AS39" i="1"/>
  <c r="AT39" i="1"/>
  <c r="AO40" i="1"/>
  <c r="AP40" i="1"/>
  <c r="AQ40" i="1"/>
  <c r="AR40" i="1"/>
  <c r="AS40" i="1"/>
  <c r="AT40" i="1"/>
  <c r="AO42" i="1"/>
  <c r="AP42" i="1"/>
  <c r="AQ42" i="1"/>
  <c r="AR42" i="1"/>
  <c r="AS42" i="1"/>
  <c r="AT42" i="1"/>
  <c r="AO43" i="1"/>
  <c r="AP43" i="1"/>
  <c r="AQ43" i="1"/>
  <c r="AR43" i="1"/>
  <c r="AS43" i="1"/>
  <c r="AT43" i="1"/>
  <c r="AO44" i="1"/>
  <c r="AP44" i="1"/>
  <c r="AQ44" i="1"/>
  <c r="AR44" i="1"/>
  <c r="AS44" i="1"/>
  <c r="AT44" i="1"/>
  <c r="AO45" i="1"/>
  <c r="AP45" i="1"/>
  <c r="AQ45" i="1"/>
  <c r="AR45" i="1"/>
  <c r="AS45" i="1"/>
  <c r="AT45" i="1"/>
  <c r="AO46" i="1"/>
  <c r="AP46" i="1"/>
  <c r="AQ46" i="1"/>
  <c r="AR46" i="1"/>
  <c r="AS46" i="1"/>
  <c r="AT46" i="1"/>
  <c r="AO47" i="1"/>
  <c r="AP47" i="1"/>
  <c r="AQ47" i="1"/>
  <c r="AR47" i="1"/>
  <c r="AS47" i="1"/>
  <c r="AT47" i="1"/>
  <c r="AO48" i="1"/>
  <c r="AP48" i="1"/>
  <c r="AQ48" i="1"/>
  <c r="AR48" i="1"/>
  <c r="AS48" i="1"/>
  <c r="AT48" i="1"/>
  <c r="AO49" i="1"/>
  <c r="AP49" i="1"/>
  <c r="AQ49" i="1"/>
  <c r="AR49" i="1"/>
  <c r="AS49" i="1"/>
  <c r="AT49" i="1"/>
  <c r="AO50" i="1"/>
  <c r="AP50" i="1"/>
  <c r="AQ50" i="1"/>
  <c r="AR50" i="1"/>
  <c r="AS50" i="1"/>
  <c r="AT50" i="1"/>
  <c r="AO52" i="1"/>
  <c r="AP52" i="1"/>
  <c r="AQ52" i="1"/>
  <c r="AR52" i="1"/>
  <c r="AS52" i="1"/>
  <c r="AT52" i="1"/>
  <c r="AO53" i="1"/>
  <c r="AP53" i="1"/>
  <c r="AQ53" i="1"/>
  <c r="AR53" i="1"/>
  <c r="AS53" i="1"/>
  <c r="AT53" i="1"/>
  <c r="AO54" i="1"/>
  <c r="AP54" i="1"/>
  <c r="AQ54" i="1"/>
  <c r="AR54" i="1"/>
  <c r="AS54" i="1"/>
  <c r="AT54" i="1"/>
  <c r="AO55" i="1"/>
  <c r="AP55" i="1"/>
  <c r="AQ55" i="1"/>
  <c r="AR55" i="1"/>
  <c r="AS55" i="1"/>
  <c r="AT55" i="1"/>
  <c r="AO56" i="1"/>
  <c r="AP56" i="1"/>
  <c r="AQ56" i="1"/>
  <c r="AR56" i="1"/>
  <c r="AS56" i="1"/>
  <c r="AT56" i="1"/>
  <c r="AO57" i="1"/>
  <c r="AP57" i="1"/>
  <c r="AQ57" i="1"/>
  <c r="AR57" i="1"/>
  <c r="AS57" i="1"/>
  <c r="AT57" i="1"/>
  <c r="AO58" i="1"/>
  <c r="AP58" i="1"/>
  <c r="AQ58" i="1"/>
  <c r="AR58" i="1"/>
  <c r="AS58" i="1"/>
  <c r="AT58" i="1"/>
  <c r="AO59" i="1"/>
  <c r="AP59" i="1"/>
  <c r="AQ59" i="1"/>
  <c r="AR59" i="1"/>
  <c r="AS59" i="1"/>
  <c r="AT59" i="1"/>
  <c r="AO60" i="1"/>
  <c r="AP60" i="1"/>
  <c r="AQ60" i="1"/>
  <c r="AR60" i="1"/>
  <c r="AS60" i="1"/>
  <c r="AT60" i="1"/>
  <c r="AO62" i="1"/>
  <c r="AP62" i="1"/>
  <c r="AQ62" i="1"/>
  <c r="AR62" i="1"/>
  <c r="AS62" i="1"/>
  <c r="AT62" i="1"/>
  <c r="AO63" i="1"/>
  <c r="AP63" i="1"/>
  <c r="AQ63" i="1"/>
  <c r="AR63" i="1"/>
  <c r="AS63" i="1"/>
  <c r="AT63" i="1"/>
  <c r="AO64" i="1"/>
  <c r="AP64" i="1"/>
  <c r="AQ64" i="1"/>
  <c r="AR64" i="1"/>
  <c r="AS64" i="1"/>
  <c r="AT64" i="1"/>
  <c r="AO65" i="1"/>
  <c r="AP65" i="1"/>
  <c r="AQ65" i="1"/>
  <c r="AR65" i="1"/>
  <c r="AS65" i="1"/>
  <c r="AT65" i="1"/>
  <c r="AO66" i="1"/>
  <c r="AP66" i="1"/>
  <c r="AQ66" i="1"/>
  <c r="AR66" i="1"/>
  <c r="AS66" i="1"/>
  <c r="AT66" i="1"/>
  <c r="AO67" i="1"/>
  <c r="AP67" i="1"/>
  <c r="AQ67" i="1"/>
  <c r="AR67" i="1"/>
  <c r="AS67" i="1"/>
  <c r="AT67" i="1"/>
  <c r="AO68" i="1"/>
  <c r="AP68" i="1"/>
  <c r="AQ68" i="1"/>
  <c r="AR68" i="1"/>
  <c r="AS68" i="1"/>
  <c r="AT68" i="1"/>
  <c r="AO69" i="1"/>
  <c r="AP69" i="1"/>
  <c r="AQ69" i="1"/>
  <c r="AR69" i="1"/>
  <c r="AS69" i="1"/>
  <c r="AT69" i="1"/>
  <c r="AO70" i="1"/>
  <c r="AP70" i="1"/>
  <c r="AQ70" i="1"/>
  <c r="AR70" i="1"/>
  <c r="AS70" i="1"/>
  <c r="AT70" i="1"/>
  <c r="AO72" i="1"/>
  <c r="AP72" i="1"/>
  <c r="AQ72" i="1"/>
  <c r="AR72" i="1"/>
  <c r="AS72" i="1"/>
  <c r="AT72" i="1"/>
  <c r="AO73" i="1"/>
  <c r="AP73" i="1"/>
  <c r="AQ73" i="1"/>
  <c r="AR73" i="1"/>
  <c r="AS73" i="1"/>
  <c r="AT73" i="1"/>
  <c r="AO74" i="1"/>
  <c r="AP74" i="1"/>
  <c r="AQ74" i="1"/>
  <c r="AR74" i="1"/>
  <c r="AS74" i="1"/>
  <c r="AT74" i="1"/>
  <c r="AO75" i="1"/>
  <c r="AP75" i="1"/>
  <c r="AQ75" i="1"/>
  <c r="AR75" i="1"/>
  <c r="AS75" i="1"/>
  <c r="AT75" i="1"/>
  <c r="AO76" i="1"/>
  <c r="AP76" i="1"/>
  <c r="AQ76" i="1"/>
  <c r="AR76" i="1"/>
  <c r="AS76" i="1"/>
  <c r="AT76" i="1"/>
  <c r="AO77" i="1"/>
  <c r="AP77" i="1"/>
  <c r="AQ77" i="1"/>
  <c r="AR77" i="1"/>
  <c r="AS77" i="1"/>
  <c r="AT77" i="1"/>
  <c r="AO78" i="1"/>
  <c r="AP78" i="1"/>
  <c r="AQ78" i="1"/>
  <c r="AR78" i="1"/>
  <c r="AS78" i="1"/>
  <c r="AT78" i="1"/>
  <c r="AO79" i="1"/>
  <c r="AP79" i="1"/>
  <c r="AQ79" i="1"/>
  <c r="AR79" i="1"/>
  <c r="AS79" i="1"/>
  <c r="AT79" i="1"/>
  <c r="AO80" i="1"/>
  <c r="AP80" i="1"/>
  <c r="AQ80" i="1"/>
  <c r="AR80" i="1"/>
  <c r="AS80" i="1"/>
  <c r="AT80" i="1"/>
  <c r="AO82" i="1"/>
  <c r="AP82" i="1"/>
  <c r="AQ82" i="1"/>
  <c r="AR82" i="1"/>
  <c r="AS82" i="1"/>
  <c r="AT82" i="1"/>
  <c r="AO83" i="1"/>
  <c r="AP83" i="1"/>
  <c r="AQ83" i="1"/>
  <c r="AR83" i="1"/>
  <c r="AS83" i="1"/>
  <c r="AT83" i="1"/>
  <c r="AO84" i="1"/>
  <c r="AP84" i="1"/>
  <c r="AQ84" i="1"/>
  <c r="AR84" i="1"/>
  <c r="AS84" i="1"/>
  <c r="AT84" i="1"/>
  <c r="AO85" i="1"/>
  <c r="AP85" i="1"/>
  <c r="AQ85" i="1"/>
  <c r="AR85" i="1"/>
  <c r="AS85" i="1"/>
  <c r="AT85" i="1"/>
  <c r="AO86" i="1"/>
  <c r="AP86" i="1"/>
  <c r="AQ86" i="1"/>
  <c r="AR86" i="1"/>
  <c r="AS86" i="1"/>
  <c r="AT86" i="1"/>
  <c r="AO87" i="1"/>
  <c r="AP87" i="1"/>
  <c r="AQ87" i="1"/>
  <c r="AR87" i="1"/>
  <c r="AS87" i="1"/>
  <c r="AT87" i="1"/>
  <c r="AO88" i="1"/>
  <c r="AP88" i="1"/>
  <c r="AQ88" i="1"/>
  <c r="AR88" i="1"/>
  <c r="AS88" i="1"/>
  <c r="AT88" i="1"/>
  <c r="AO89" i="1"/>
  <c r="AP89" i="1"/>
  <c r="AQ89" i="1"/>
  <c r="AR89" i="1"/>
  <c r="AS89" i="1"/>
  <c r="AT89" i="1"/>
  <c r="AO90" i="1"/>
  <c r="AP90" i="1"/>
  <c r="AQ90" i="1"/>
  <c r="AR90" i="1"/>
  <c r="AS90" i="1"/>
  <c r="AT90" i="1"/>
  <c r="AO92" i="1"/>
  <c r="AP92" i="1"/>
  <c r="AQ92" i="1"/>
  <c r="AR92" i="1"/>
  <c r="AS92" i="1"/>
  <c r="AT92" i="1"/>
  <c r="AO93" i="1"/>
  <c r="AP93" i="1"/>
  <c r="AQ93" i="1"/>
  <c r="AR93" i="1"/>
  <c r="AS93" i="1"/>
  <c r="AT93" i="1"/>
  <c r="AO94" i="1"/>
  <c r="AP94" i="1"/>
  <c r="AQ94" i="1"/>
  <c r="AR94" i="1"/>
  <c r="AS94" i="1"/>
  <c r="AT94" i="1"/>
  <c r="AO95" i="1"/>
  <c r="AP95" i="1"/>
  <c r="AQ95" i="1"/>
  <c r="AR95" i="1"/>
  <c r="AS95" i="1"/>
  <c r="AT95" i="1"/>
  <c r="AO96" i="1"/>
  <c r="AP96" i="1"/>
  <c r="AQ96" i="1"/>
  <c r="AR96" i="1"/>
  <c r="AS96" i="1"/>
  <c r="AT96" i="1"/>
  <c r="AO97" i="1"/>
  <c r="AP97" i="1"/>
  <c r="AQ97" i="1"/>
  <c r="AR97" i="1"/>
  <c r="AS97" i="1"/>
  <c r="AT97" i="1"/>
  <c r="AO98" i="1"/>
  <c r="AP98" i="1"/>
  <c r="AQ98" i="1"/>
  <c r="AR98" i="1"/>
  <c r="AS98" i="1"/>
  <c r="AT98" i="1"/>
  <c r="AO99" i="1"/>
  <c r="AP99" i="1"/>
  <c r="AQ99" i="1"/>
  <c r="AR99" i="1"/>
  <c r="AS99" i="1"/>
  <c r="AT99" i="1"/>
  <c r="AO100" i="1"/>
  <c r="AP100" i="1"/>
  <c r="AQ100" i="1"/>
  <c r="AR100" i="1"/>
  <c r="AS100" i="1"/>
  <c r="AT100" i="1"/>
  <c r="AO102" i="1"/>
  <c r="AP102" i="1"/>
  <c r="AQ102" i="1"/>
  <c r="AR102" i="1"/>
  <c r="AS102" i="1"/>
  <c r="AT102" i="1"/>
  <c r="AO103" i="1"/>
  <c r="AP103" i="1"/>
  <c r="AQ103" i="1"/>
  <c r="AR103" i="1"/>
  <c r="AS103" i="1"/>
  <c r="AT103" i="1"/>
  <c r="AO104" i="1"/>
  <c r="AP104" i="1"/>
  <c r="AQ104" i="1"/>
  <c r="AR104" i="1"/>
  <c r="AS104" i="1"/>
  <c r="AT104" i="1"/>
  <c r="AO105" i="1"/>
  <c r="AP105" i="1"/>
  <c r="AQ105" i="1"/>
  <c r="AR105" i="1"/>
  <c r="AS105" i="1"/>
  <c r="AT105" i="1"/>
  <c r="AO106" i="1"/>
  <c r="AP106" i="1"/>
  <c r="AQ106" i="1"/>
  <c r="AR106" i="1"/>
  <c r="AS106" i="1"/>
  <c r="AT106" i="1"/>
  <c r="AO107" i="1"/>
  <c r="AP107" i="1"/>
  <c r="AQ107" i="1"/>
  <c r="AR107" i="1"/>
  <c r="AS107" i="1"/>
  <c r="AT107" i="1"/>
  <c r="AO108" i="1"/>
  <c r="AP108" i="1"/>
  <c r="AQ108" i="1"/>
  <c r="AR108" i="1"/>
  <c r="AS108" i="1"/>
  <c r="AT108" i="1"/>
  <c r="AO109" i="1"/>
  <c r="AP109" i="1"/>
  <c r="AQ109" i="1"/>
  <c r="AR109" i="1"/>
  <c r="AS109" i="1"/>
  <c r="AT109" i="1"/>
  <c r="AO110" i="1"/>
  <c r="AP110" i="1"/>
  <c r="AQ110" i="1"/>
  <c r="AR110" i="1"/>
  <c r="AS110" i="1"/>
  <c r="AT110" i="1"/>
  <c r="AO112" i="1"/>
  <c r="AP112" i="1"/>
  <c r="AQ112" i="1"/>
  <c r="AR112" i="1"/>
  <c r="AS112" i="1"/>
  <c r="AT112" i="1"/>
  <c r="AO113" i="1"/>
  <c r="AP113" i="1"/>
  <c r="AQ113" i="1"/>
  <c r="AR113" i="1"/>
  <c r="AS113" i="1"/>
  <c r="AT113" i="1"/>
  <c r="AO114" i="1"/>
  <c r="AP114" i="1"/>
  <c r="AQ114" i="1"/>
  <c r="AR114" i="1"/>
  <c r="AS114" i="1"/>
  <c r="AT114" i="1"/>
  <c r="AO115" i="1"/>
  <c r="AP115" i="1"/>
  <c r="AQ115" i="1"/>
  <c r="AR115" i="1"/>
  <c r="AS115" i="1"/>
  <c r="AT115" i="1"/>
  <c r="AO116" i="1"/>
  <c r="AP116" i="1"/>
  <c r="AQ116" i="1"/>
  <c r="AR116" i="1"/>
  <c r="AS116" i="1"/>
  <c r="AT116" i="1"/>
  <c r="AO117" i="1"/>
  <c r="AP117" i="1"/>
  <c r="AQ117" i="1"/>
  <c r="AR117" i="1"/>
  <c r="AS117" i="1"/>
  <c r="AT117" i="1"/>
  <c r="AO118" i="1"/>
  <c r="AP118" i="1"/>
  <c r="AQ118" i="1"/>
  <c r="AR118" i="1"/>
  <c r="AS118" i="1"/>
  <c r="AT118" i="1"/>
  <c r="AO119" i="1"/>
  <c r="AP119" i="1"/>
  <c r="AQ119" i="1"/>
  <c r="AR119" i="1"/>
  <c r="AS119" i="1"/>
  <c r="AT119" i="1"/>
  <c r="AO120" i="1"/>
  <c r="AP120" i="1"/>
  <c r="AQ120" i="1"/>
  <c r="AR120" i="1"/>
  <c r="AS120" i="1"/>
  <c r="AT120" i="1"/>
  <c r="AO122" i="1"/>
  <c r="AP122" i="1"/>
  <c r="AQ122" i="1"/>
  <c r="AR122" i="1"/>
  <c r="AS122" i="1"/>
  <c r="AT122" i="1"/>
  <c r="AO123" i="1"/>
  <c r="AP123" i="1"/>
  <c r="AQ123" i="1"/>
  <c r="AR123" i="1"/>
  <c r="AS123" i="1"/>
  <c r="AT123" i="1"/>
  <c r="AO124" i="1"/>
  <c r="AP124" i="1"/>
  <c r="AQ124" i="1"/>
  <c r="AR124" i="1"/>
  <c r="AS124" i="1"/>
  <c r="AT124" i="1"/>
  <c r="AO125" i="1"/>
  <c r="AP125" i="1"/>
  <c r="AQ125" i="1"/>
  <c r="AR125" i="1"/>
  <c r="AS125" i="1"/>
  <c r="AT125" i="1"/>
  <c r="AO126" i="1"/>
  <c r="AP126" i="1"/>
  <c r="AQ126" i="1"/>
  <c r="AR126" i="1"/>
  <c r="AS126" i="1"/>
  <c r="AT126" i="1"/>
  <c r="AO127" i="1"/>
  <c r="AP127" i="1"/>
  <c r="AQ127" i="1"/>
  <c r="AR127" i="1"/>
  <c r="AS127" i="1"/>
  <c r="AT127" i="1"/>
  <c r="AO128" i="1"/>
  <c r="AP128" i="1"/>
  <c r="AQ128" i="1"/>
  <c r="AR128" i="1"/>
  <c r="AS128" i="1"/>
  <c r="AT128" i="1"/>
  <c r="AO129" i="1"/>
  <c r="AP129" i="1"/>
  <c r="AQ129" i="1"/>
  <c r="AR129" i="1"/>
  <c r="AS129" i="1"/>
  <c r="AT129" i="1"/>
  <c r="AO130" i="1"/>
  <c r="AP130" i="1"/>
  <c r="AQ130" i="1"/>
  <c r="AR130" i="1"/>
  <c r="AS130" i="1"/>
  <c r="AT130" i="1"/>
  <c r="AO132" i="1"/>
  <c r="AP132" i="1"/>
  <c r="AQ132" i="1"/>
  <c r="AR132" i="1"/>
  <c r="AS132" i="1"/>
  <c r="AT132" i="1"/>
  <c r="AO133" i="1"/>
  <c r="AP133" i="1"/>
  <c r="AQ133" i="1"/>
  <c r="AR133" i="1"/>
  <c r="AS133" i="1"/>
  <c r="AT133" i="1"/>
  <c r="AO134" i="1"/>
  <c r="AP134" i="1"/>
  <c r="AQ134" i="1"/>
  <c r="AR134" i="1"/>
  <c r="AS134" i="1"/>
  <c r="AT134" i="1"/>
  <c r="AO135" i="1"/>
  <c r="AP135" i="1"/>
  <c r="AQ135" i="1"/>
  <c r="AR135" i="1"/>
  <c r="AS135" i="1"/>
  <c r="AT135" i="1"/>
  <c r="AO136" i="1"/>
  <c r="AP136" i="1"/>
  <c r="AQ136" i="1"/>
  <c r="AR136" i="1"/>
  <c r="AS136" i="1"/>
  <c r="AT136" i="1"/>
  <c r="AO137" i="1"/>
  <c r="AP137" i="1"/>
  <c r="AQ137" i="1"/>
  <c r="AR137" i="1"/>
  <c r="AS137" i="1"/>
  <c r="AT137" i="1"/>
  <c r="AO138" i="1"/>
  <c r="AP138" i="1"/>
  <c r="AQ138" i="1"/>
  <c r="AR138" i="1"/>
  <c r="AS138" i="1"/>
  <c r="AT138" i="1"/>
  <c r="AO139" i="1"/>
  <c r="AP139" i="1"/>
  <c r="AQ139" i="1"/>
  <c r="AR139" i="1"/>
  <c r="AS139" i="1"/>
  <c r="AT139" i="1"/>
  <c r="AO140" i="1"/>
  <c r="AP140" i="1"/>
  <c r="AQ140" i="1"/>
  <c r="AR140" i="1"/>
  <c r="AS140" i="1"/>
  <c r="AT140" i="1"/>
  <c r="AO142" i="1"/>
  <c r="AP142" i="1"/>
  <c r="AQ142" i="1"/>
  <c r="AR142" i="1"/>
  <c r="AS142" i="1"/>
  <c r="AT142" i="1"/>
  <c r="AO143" i="1"/>
  <c r="AP143" i="1"/>
  <c r="AQ143" i="1"/>
  <c r="AR143" i="1"/>
  <c r="AS143" i="1"/>
  <c r="AT143" i="1"/>
  <c r="AO144" i="1"/>
  <c r="AP144" i="1"/>
  <c r="AQ144" i="1"/>
  <c r="AR144" i="1"/>
  <c r="AS144" i="1"/>
  <c r="AT144" i="1"/>
  <c r="AO145" i="1"/>
  <c r="AP145" i="1"/>
  <c r="AQ145" i="1"/>
  <c r="AR145" i="1"/>
  <c r="AS145" i="1"/>
  <c r="AT145" i="1"/>
  <c r="AO146" i="1"/>
  <c r="AP146" i="1"/>
  <c r="AQ146" i="1"/>
  <c r="AR146" i="1"/>
  <c r="AS146" i="1"/>
  <c r="AT146" i="1"/>
  <c r="AO147" i="1"/>
  <c r="AP147" i="1"/>
  <c r="AQ147" i="1"/>
  <c r="AR147" i="1"/>
  <c r="AS147" i="1"/>
  <c r="AT147" i="1"/>
  <c r="AO148" i="1"/>
  <c r="AP148" i="1"/>
  <c r="AQ148" i="1"/>
  <c r="AR148" i="1"/>
  <c r="AS148" i="1"/>
  <c r="AT148" i="1"/>
  <c r="AO149" i="1"/>
  <c r="AP149" i="1"/>
  <c r="AQ149" i="1"/>
  <c r="AR149" i="1"/>
  <c r="AS149" i="1"/>
  <c r="AT149" i="1"/>
  <c r="AO150" i="1"/>
  <c r="AP150" i="1"/>
  <c r="AQ150" i="1"/>
  <c r="AR150" i="1"/>
  <c r="AS150" i="1"/>
  <c r="AT150" i="1"/>
  <c r="AO152" i="1"/>
  <c r="AP152" i="1"/>
  <c r="AQ152" i="1"/>
  <c r="AR152" i="1"/>
  <c r="AS152" i="1"/>
  <c r="AT152" i="1"/>
  <c r="AO153" i="1"/>
  <c r="AP153" i="1"/>
  <c r="AQ153" i="1"/>
  <c r="AR153" i="1"/>
  <c r="AS153" i="1"/>
  <c r="AT153" i="1"/>
  <c r="AO154" i="1"/>
  <c r="AP154" i="1"/>
  <c r="AQ154" i="1"/>
  <c r="AR154" i="1"/>
  <c r="AS154" i="1"/>
  <c r="AT154" i="1"/>
  <c r="AO155" i="1"/>
  <c r="AP155" i="1"/>
  <c r="AQ155" i="1"/>
  <c r="AR155" i="1"/>
  <c r="AS155" i="1"/>
  <c r="AT155" i="1"/>
  <c r="AO156" i="1"/>
  <c r="AP156" i="1"/>
  <c r="AQ156" i="1"/>
  <c r="AR156" i="1"/>
  <c r="AS156" i="1"/>
  <c r="AT156" i="1"/>
  <c r="AO157" i="1"/>
  <c r="AP157" i="1"/>
  <c r="AQ157" i="1"/>
  <c r="AR157" i="1"/>
  <c r="AS157" i="1"/>
  <c r="AT157" i="1"/>
  <c r="AO158" i="1"/>
  <c r="AP158" i="1"/>
  <c r="AQ158" i="1"/>
  <c r="AR158" i="1"/>
  <c r="AS158" i="1"/>
  <c r="AT158" i="1"/>
  <c r="AO159" i="1"/>
  <c r="AP159" i="1"/>
  <c r="AQ159" i="1"/>
  <c r="AR159" i="1"/>
  <c r="AS159" i="1"/>
  <c r="AT159" i="1"/>
  <c r="AO160" i="1"/>
  <c r="AP160" i="1"/>
  <c r="AQ160" i="1"/>
  <c r="AR160" i="1"/>
  <c r="AS160" i="1"/>
  <c r="AT160" i="1"/>
  <c r="K3" i="3"/>
  <c r="K4" i="3"/>
  <c r="J2" i="3"/>
  <c r="F4" i="2" l="1"/>
  <c r="E4" i="2"/>
  <c r="D4" i="2"/>
  <c r="C4" i="2"/>
  <c r="M11" i="3"/>
  <c r="L11" i="3"/>
  <c r="N11" i="3" s="1"/>
  <c r="K11" i="3"/>
  <c r="J11" i="3"/>
  <c r="I11" i="3"/>
  <c r="H11" i="3"/>
  <c r="V11" i="3" s="1"/>
  <c r="F11" i="3"/>
  <c r="E11" i="3"/>
  <c r="D11" i="3"/>
  <c r="S11" i="3" s="1"/>
  <c r="X11" i="3" s="1"/>
  <c r="C11" i="3"/>
  <c r="R11" i="3" s="1"/>
  <c r="M10" i="3"/>
  <c r="L10" i="3"/>
  <c r="K10" i="3"/>
  <c r="J10" i="3"/>
  <c r="I10" i="3"/>
  <c r="H10" i="3"/>
  <c r="F10" i="3"/>
  <c r="E10" i="3"/>
  <c r="U10" i="3" s="1"/>
  <c r="Z10" i="3" s="1"/>
  <c r="D10" i="3"/>
  <c r="S10" i="3" s="1"/>
  <c r="X10" i="3" s="1"/>
  <c r="C10" i="3"/>
  <c r="C24" i="3" s="1"/>
  <c r="M9" i="3"/>
  <c r="L9" i="3"/>
  <c r="K9" i="3"/>
  <c r="J9" i="3"/>
  <c r="I9" i="3"/>
  <c r="H9" i="3"/>
  <c r="V9" i="3" s="1"/>
  <c r="F9" i="3"/>
  <c r="E9" i="3"/>
  <c r="D9" i="3"/>
  <c r="S9" i="3" s="1"/>
  <c r="X9" i="3" s="1"/>
  <c r="C9" i="3"/>
  <c r="B23" i="3" s="1"/>
  <c r="A23" i="3" s="1"/>
  <c r="O23" i="3" s="1"/>
  <c r="M8" i="3"/>
  <c r="L8" i="3"/>
  <c r="K8" i="3"/>
  <c r="J8" i="3"/>
  <c r="I8" i="3"/>
  <c r="H8" i="3"/>
  <c r="F8" i="3"/>
  <c r="E8" i="3"/>
  <c r="D8" i="3"/>
  <c r="S8" i="3" s="1"/>
  <c r="X8" i="3" s="1"/>
  <c r="C8" i="3"/>
  <c r="R8" i="3" s="1"/>
  <c r="W8" i="3" s="1"/>
  <c r="M7" i="3"/>
  <c r="L7" i="3"/>
  <c r="K7" i="3"/>
  <c r="J7" i="3"/>
  <c r="I7" i="3"/>
  <c r="H7" i="3"/>
  <c r="F7" i="3"/>
  <c r="E7" i="3"/>
  <c r="D7" i="3"/>
  <c r="S7" i="3" s="1"/>
  <c r="X7" i="3" s="1"/>
  <c r="C7" i="3"/>
  <c r="R7" i="3" s="1"/>
  <c r="M6" i="3"/>
  <c r="L6" i="3"/>
  <c r="K6" i="3"/>
  <c r="J6" i="3"/>
  <c r="I6" i="3"/>
  <c r="H6" i="3"/>
  <c r="F6" i="3"/>
  <c r="E6" i="3"/>
  <c r="T6" i="3" s="1"/>
  <c r="Y6" i="3" s="1"/>
  <c r="D6" i="3"/>
  <c r="S6" i="3" s="1"/>
  <c r="X6" i="3" s="1"/>
  <c r="C6" i="3"/>
  <c r="C20" i="3" s="1"/>
  <c r="M5" i="3"/>
  <c r="L5" i="3"/>
  <c r="K5" i="3"/>
  <c r="J5" i="3"/>
  <c r="I5" i="3"/>
  <c r="H5" i="3"/>
  <c r="F5" i="3"/>
  <c r="E5" i="3"/>
  <c r="D5" i="3"/>
  <c r="S5" i="3" s="1"/>
  <c r="X5" i="3" s="1"/>
  <c r="C5" i="3"/>
  <c r="B19" i="3" s="1"/>
  <c r="A19" i="3" s="1"/>
  <c r="O19" i="3" s="1"/>
  <c r="M4" i="3"/>
  <c r="L4" i="3"/>
  <c r="J4" i="3"/>
  <c r="I4" i="3"/>
  <c r="H4" i="3"/>
  <c r="F4" i="3"/>
  <c r="E4" i="3"/>
  <c r="T4" i="3" s="1"/>
  <c r="Y4" i="3" s="1"/>
  <c r="D4" i="3"/>
  <c r="S4" i="3" s="1"/>
  <c r="X4" i="3" s="1"/>
  <c r="C4" i="3"/>
  <c r="R4" i="3" s="1"/>
  <c r="W4" i="3" s="1"/>
  <c r="M3" i="3"/>
  <c r="L3" i="3"/>
  <c r="J3" i="3"/>
  <c r="I3" i="3"/>
  <c r="H3" i="3"/>
  <c r="F3" i="3"/>
  <c r="E3" i="3"/>
  <c r="D3" i="3"/>
  <c r="S3" i="3" s="1"/>
  <c r="X3" i="3" s="1"/>
  <c r="C3" i="3"/>
  <c r="R3" i="3" s="1"/>
  <c r="M2" i="3"/>
  <c r="L2" i="3"/>
  <c r="I2" i="3"/>
  <c r="H2" i="3"/>
  <c r="F2" i="3"/>
  <c r="E2" i="3"/>
  <c r="D2" i="3"/>
  <c r="S2" i="3" s="1"/>
  <c r="X2" i="3" s="1"/>
  <c r="C2" i="3"/>
  <c r="R2" i="3" s="1"/>
  <c r="W2" i="3" s="1"/>
  <c r="H20" i="3" l="1"/>
  <c r="F20" i="3"/>
  <c r="B37" i="3"/>
  <c r="H37" i="3" s="1"/>
  <c r="N8" i="3"/>
  <c r="U9" i="3"/>
  <c r="Z9" i="3" s="1"/>
  <c r="V10" i="3"/>
  <c r="U11" i="3"/>
  <c r="Z11" i="3" s="1"/>
  <c r="R9" i="3"/>
  <c r="V2" i="3"/>
  <c r="N2" i="3"/>
  <c r="U3" i="3"/>
  <c r="Z3" i="3" s="1"/>
  <c r="V4" i="3"/>
  <c r="N4" i="3"/>
  <c r="U5" i="3"/>
  <c r="Z5" i="3" s="1"/>
  <c r="V6" i="3"/>
  <c r="U7" i="3"/>
  <c r="Z7" i="3" s="1"/>
  <c r="V8" i="3"/>
  <c r="B22" i="3"/>
  <c r="A22" i="3" s="1"/>
  <c r="O22" i="3" s="1"/>
  <c r="T7" i="3"/>
  <c r="Y7" i="3" s="1"/>
  <c r="T10" i="3"/>
  <c r="Y10" i="3" s="1"/>
  <c r="U2" i="3"/>
  <c r="Z2" i="3" s="1"/>
  <c r="V3" i="3"/>
  <c r="V5" i="3"/>
  <c r="N5" i="3"/>
  <c r="V7" i="3"/>
  <c r="U8" i="3"/>
  <c r="Z8" i="3" s="1"/>
  <c r="C23" i="3"/>
  <c r="G20" i="3"/>
  <c r="D20" i="3"/>
  <c r="E20" i="3"/>
  <c r="C19" i="3"/>
  <c r="U6" i="3"/>
  <c r="N3" i="3"/>
  <c r="N9" i="3"/>
  <c r="G11" i="3"/>
  <c r="C22" i="3"/>
  <c r="C18" i="3"/>
  <c r="T2" i="3"/>
  <c r="Y2" i="3" s="1"/>
  <c r="U4" i="3"/>
  <c r="Z4" i="3" s="1"/>
  <c r="T5" i="3"/>
  <c r="Y5" i="3" s="1"/>
  <c r="R6" i="3"/>
  <c r="W6" i="3" s="1"/>
  <c r="T8" i="3"/>
  <c r="Y8" i="3" s="1"/>
  <c r="T11" i="3"/>
  <c r="Y11" i="3" s="1"/>
  <c r="C25" i="3"/>
  <c r="C21" i="3"/>
  <c r="C17" i="3"/>
  <c r="T3" i="3"/>
  <c r="Y3" i="3" s="1"/>
  <c r="T9" i="3"/>
  <c r="Y9" i="3" s="1"/>
  <c r="R10" i="3"/>
  <c r="W10" i="3" s="1"/>
  <c r="N10" i="3"/>
  <c r="R5" i="3"/>
  <c r="W5" i="3" s="1"/>
  <c r="W3" i="3"/>
  <c r="W7" i="3"/>
  <c r="W11" i="3"/>
  <c r="C16" i="3"/>
  <c r="N6" i="3"/>
  <c r="G5" i="3"/>
  <c r="B17" i="3"/>
  <c r="A17" i="3" s="1"/>
  <c r="O17" i="3" s="1"/>
  <c r="G3" i="3"/>
  <c r="B21" i="3"/>
  <c r="A21" i="3" s="1"/>
  <c r="O21" i="3" s="1"/>
  <c r="G7" i="3"/>
  <c r="K24" i="3"/>
  <c r="G24" i="3"/>
  <c r="N24" i="3"/>
  <c r="J24" i="3"/>
  <c r="I24" i="3"/>
  <c r="E24" i="3"/>
  <c r="B25" i="3"/>
  <c r="A25" i="3" s="1"/>
  <c r="O25" i="3" s="1"/>
  <c r="D24" i="3"/>
  <c r="G4" i="3"/>
  <c r="N7" i="3"/>
  <c r="B18" i="3"/>
  <c r="G9" i="3"/>
  <c r="L24" i="3"/>
  <c r="B16" i="3"/>
  <c r="A16" i="3" s="1"/>
  <c r="O16" i="3" s="1"/>
  <c r="G2" i="3"/>
  <c r="B20" i="3"/>
  <c r="A20" i="3" s="1"/>
  <c r="O20" i="3" s="1"/>
  <c r="G6" i="3"/>
  <c r="G8" i="3"/>
  <c r="B24" i="3"/>
  <c r="A24" i="3" s="1"/>
  <c r="O24" i="3" s="1"/>
  <c r="G10" i="3"/>
  <c r="E2" i="1"/>
  <c r="H19" i="3" l="1"/>
  <c r="F19" i="3"/>
  <c r="H18" i="3"/>
  <c r="F18" i="3"/>
  <c r="H17" i="3"/>
  <c r="F17" i="3"/>
  <c r="H16" i="3"/>
  <c r="F16" i="3"/>
  <c r="E37" i="3"/>
  <c r="D37" i="3"/>
  <c r="L37" i="3"/>
  <c r="F37" i="3"/>
  <c r="I37" i="3"/>
  <c r="G37" i="3"/>
  <c r="K37" i="3"/>
  <c r="B34" i="3"/>
  <c r="H34" i="3" s="1"/>
  <c r="B38" i="3"/>
  <c r="B35" i="3"/>
  <c r="H35" i="3" s="1"/>
  <c r="C37" i="3"/>
  <c r="J37" i="3"/>
  <c r="Q9" i="3"/>
  <c r="Q4" i="3"/>
  <c r="W9" i="3"/>
  <c r="Q11" i="3"/>
  <c r="L23" i="3"/>
  <c r="Q10" i="3"/>
  <c r="I18" i="3"/>
  <c r="K23" i="3"/>
  <c r="B36" i="3"/>
  <c r="H36" i="3" s="1"/>
  <c r="Z6" i="3"/>
  <c r="Q6" i="3" s="1"/>
  <c r="D23" i="3"/>
  <c r="E23" i="3"/>
  <c r="J23" i="3"/>
  <c r="Q2" i="3"/>
  <c r="Q7" i="3"/>
  <c r="G23" i="3"/>
  <c r="I23" i="3"/>
  <c r="N23" i="3"/>
  <c r="Q3" i="3"/>
  <c r="Q5" i="3"/>
  <c r="G17" i="3"/>
  <c r="D17" i="3"/>
  <c r="E17" i="3"/>
  <c r="G18" i="3"/>
  <c r="D18" i="3"/>
  <c r="E18" i="3"/>
  <c r="Q8" i="3"/>
  <c r="T2" i="1"/>
  <c r="Y2" i="1" s="1"/>
  <c r="G19" i="3"/>
  <c r="D19" i="3"/>
  <c r="E19" i="3"/>
  <c r="E16" i="3"/>
  <c r="D16" i="3"/>
  <c r="N20" i="3"/>
  <c r="I20" i="3"/>
  <c r="A18" i="3"/>
  <c r="O18" i="3" s="1"/>
  <c r="N18" i="3"/>
  <c r="L25" i="3"/>
  <c r="D25" i="3"/>
  <c r="K25" i="3"/>
  <c r="G25" i="3"/>
  <c r="N25" i="3"/>
  <c r="J25" i="3"/>
  <c r="I25" i="3"/>
  <c r="E25" i="3"/>
  <c r="G16" i="3"/>
  <c r="N16" i="3"/>
  <c r="I16" i="3"/>
  <c r="N19" i="3"/>
  <c r="I19" i="3"/>
  <c r="N17" i="3"/>
  <c r="I17" i="3"/>
  <c r="I22" i="3"/>
  <c r="E22" i="3"/>
  <c r="L22" i="3"/>
  <c r="D22" i="3"/>
  <c r="K22" i="3"/>
  <c r="G22" i="3"/>
  <c r="N22" i="3"/>
  <c r="J22" i="3"/>
  <c r="L21" i="3"/>
  <c r="D21" i="3"/>
  <c r="K21" i="3"/>
  <c r="G21" i="3"/>
  <c r="N21" i="3"/>
  <c r="J21" i="3"/>
  <c r="I21" i="3"/>
  <c r="E21" i="3"/>
  <c r="F2" i="1"/>
  <c r="U2" i="1" s="1"/>
  <c r="Z2" i="1" s="1"/>
  <c r="F3" i="1"/>
  <c r="C5" i="1"/>
  <c r="D5" i="1"/>
  <c r="S5" i="1" s="1"/>
  <c r="X5" i="1" s="1"/>
  <c r="E5" i="1"/>
  <c r="F5" i="1"/>
  <c r="H5" i="1"/>
  <c r="I5" i="1"/>
  <c r="J5" i="1"/>
  <c r="K5" i="1"/>
  <c r="E34" i="3" l="1"/>
  <c r="E38" i="3"/>
  <c r="H38" i="3"/>
  <c r="D35" i="3"/>
  <c r="I35" i="3"/>
  <c r="L34" i="3"/>
  <c r="G34" i="3"/>
  <c r="C35" i="3"/>
  <c r="C38" i="3"/>
  <c r="I38" i="3"/>
  <c r="G35" i="3"/>
  <c r="F38" i="3"/>
  <c r="G38" i="3"/>
  <c r="L38" i="3"/>
  <c r="K34" i="3"/>
  <c r="I34" i="3"/>
  <c r="E35" i="3"/>
  <c r="C34" i="3"/>
  <c r="L35" i="3"/>
  <c r="F35" i="3"/>
  <c r="J34" i="3"/>
  <c r="D34" i="3"/>
  <c r="F34" i="3"/>
  <c r="J35" i="3"/>
  <c r="K35" i="3"/>
  <c r="K38" i="3"/>
  <c r="D38" i="3"/>
  <c r="J38" i="3"/>
  <c r="J36" i="3"/>
  <c r="M37" i="3" s="1"/>
  <c r="N37" i="3" s="1"/>
  <c r="K36" i="3"/>
  <c r="E36" i="3"/>
  <c r="I36" i="3"/>
  <c r="D36" i="3"/>
  <c r="L36" i="3"/>
  <c r="C36" i="3"/>
  <c r="G36" i="3"/>
  <c r="F36" i="3"/>
  <c r="J18" i="3"/>
  <c r="V5" i="1"/>
  <c r="T5" i="1"/>
  <c r="Y5" i="1" s="1"/>
  <c r="U5" i="1"/>
  <c r="Z5" i="1" s="1"/>
  <c r="K18" i="3"/>
  <c r="L18" i="3" s="1"/>
  <c r="J16" i="3"/>
  <c r="K20" i="3"/>
  <c r="L20" i="3" s="1"/>
  <c r="J19" i="3"/>
  <c r="J20" i="3"/>
  <c r="K19" i="3"/>
  <c r="L19" i="3" s="1"/>
  <c r="J17" i="3"/>
  <c r="K16" i="3"/>
  <c r="L16" i="3" s="1"/>
  <c r="K17" i="3"/>
  <c r="L17" i="3" s="1"/>
  <c r="H3" i="1"/>
  <c r="I3" i="1"/>
  <c r="J3" i="1"/>
  <c r="K3" i="1"/>
  <c r="L3" i="1"/>
  <c r="M3" i="1"/>
  <c r="H4" i="1"/>
  <c r="I4" i="1"/>
  <c r="J4" i="1"/>
  <c r="K4" i="1"/>
  <c r="L4" i="1"/>
  <c r="M4" i="1"/>
  <c r="L5" i="1"/>
  <c r="M5" i="1"/>
  <c r="H6" i="1"/>
  <c r="I6" i="1"/>
  <c r="J6" i="1"/>
  <c r="K6" i="1"/>
  <c r="L6" i="1"/>
  <c r="M6" i="1"/>
  <c r="H7" i="1"/>
  <c r="I7" i="1"/>
  <c r="J7" i="1"/>
  <c r="K7" i="1"/>
  <c r="L7" i="1"/>
  <c r="M7" i="1"/>
  <c r="H8" i="1"/>
  <c r="I8" i="1"/>
  <c r="J8" i="1"/>
  <c r="K8" i="1"/>
  <c r="L8" i="1"/>
  <c r="M8" i="1"/>
  <c r="H9" i="1"/>
  <c r="I9" i="1"/>
  <c r="J9" i="1"/>
  <c r="K9" i="1"/>
  <c r="L9" i="1"/>
  <c r="M9" i="1"/>
  <c r="H10" i="1"/>
  <c r="I10" i="1"/>
  <c r="J10" i="1"/>
  <c r="K10" i="1"/>
  <c r="L10" i="1"/>
  <c r="M10" i="1"/>
  <c r="H11" i="1"/>
  <c r="I11" i="1"/>
  <c r="J11" i="1"/>
  <c r="K11" i="1"/>
  <c r="L11" i="1"/>
  <c r="M11" i="1"/>
  <c r="I2" i="1"/>
  <c r="L2" i="1"/>
  <c r="M2" i="1"/>
  <c r="H2" i="1"/>
  <c r="C3" i="1"/>
  <c r="D3" i="1"/>
  <c r="S3" i="1" s="1"/>
  <c r="X3" i="1" s="1"/>
  <c r="E3" i="1"/>
  <c r="C4" i="1"/>
  <c r="D4" i="1"/>
  <c r="S4" i="1" s="1"/>
  <c r="X4" i="1" s="1"/>
  <c r="E4" i="1"/>
  <c r="F4" i="1"/>
  <c r="B19" i="1"/>
  <c r="C6" i="1"/>
  <c r="D6" i="1"/>
  <c r="S6" i="1" s="1"/>
  <c r="X6" i="1" s="1"/>
  <c r="E6" i="1"/>
  <c r="F6" i="1"/>
  <c r="C7" i="1"/>
  <c r="R7" i="1" s="1"/>
  <c r="D7" i="1"/>
  <c r="S7" i="1" s="1"/>
  <c r="X7" i="1" s="1"/>
  <c r="E7" i="1"/>
  <c r="F7" i="1"/>
  <c r="C8" i="1"/>
  <c r="R8" i="1" s="1"/>
  <c r="D8" i="1"/>
  <c r="S8" i="1" s="1"/>
  <c r="X8" i="1" s="1"/>
  <c r="E8" i="1"/>
  <c r="F8" i="1"/>
  <c r="C9" i="1"/>
  <c r="R9" i="1" s="1"/>
  <c r="W9" i="1" s="1"/>
  <c r="D9" i="1"/>
  <c r="S9" i="1" s="1"/>
  <c r="E9" i="1"/>
  <c r="F9" i="1"/>
  <c r="C10" i="1"/>
  <c r="R10" i="1" s="1"/>
  <c r="D10" i="1"/>
  <c r="S10" i="1" s="1"/>
  <c r="X10" i="1" s="1"/>
  <c r="E10" i="1"/>
  <c r="F10" i="1"/>
  <c r="C11" i="1"/>
  <c r="R11" i="1" s="1"/>
  <c r="D11" i="1"/>
  <c r="S11" i="1" s="1"/>
  <c r="X11" i="1" s="1"/>
  <c r="E11" i="1"/>
  <c r="F11" i="1"/>
  <c r="D2" i="1"/>
  <c r="S2" i="1" s="1"/>
  <c r="X2" i="1" s="1"/>
  <c r="C2" i="1"/>
  <c r="R2" i="1" s="1"/>
  <c r="W2" i="1" s="1"/>
  <c r="M17" i="3" l="1"/>
  <c r="M18" i="3"/>
  <c r="M19" i="3"/>
  <c r="M20" i="3"/>
  <c r="M16" i="3"/>
  <c r="M38" i="3"/>
  <c r="N38" i="3" s="1"/>
  <c r="M35" i="3"/>
  <c r="N35" i="3" s="1"/>
  <c r="V11" i="1"/>
  <c r="V7" i="1"/>
  <c r="A19" i="1"/>
  <c r="O19" i="1" s="1"/>
  <c r="N8" i="2" s="1"/>
  <c r="B20" i="2"/>
  <c r="V9" i="1"/>
  <c r="V3" i="1"/>
  <c r="M36" i="3"/>
  <c r="N36" i="3" s="1"/>
  <c r="V2" i="1"/>
  <c r="W11" i="1"/>
  <c r="W10" i="1"/>
  <c r="W8" i="1"/>
  <c r="T11" i="1"/>
  <c r="Y11" i="1" s="1"/>
  <c r="U11" i="1"/>
  <c r="Z11" i="1" s="1"/>
  <c r="T10" i="1"/>
  <c r="Y10" i="1" s="1"/>
  <c r="U10" i="1"/>
  <c r="Z10" i="1" s="1"/>
  <c r="T9" i="1"/>
  <c r="Y9" i="1" s="1"/>
  <c r="U9" i="1"/>
  <c r="Z9" i="1" s="1"/>
  <c r="U8" i="1"/>
  <c r="Z8" i="1" s="1"/>
  <c r="T8" i="1"/>
  <c r="Y8" i="1" s="1"/>
  <c r="U7" i="1"/>
  <c r="Z7" i="1" s="1"/>
  <c r="T7" i="1"/>
  <c r="Y7" i="1" s="1"/>
  <c r="T6" i="1"/>
  <c r="Y6" i="1" s="1"/>
  <c r="U6" i="1"/>
  <c r="Z6" i="1" s="1"/>
  <c r="U3" i="1"/>
  <c r="Z3" i="1" s="1"/>
  <c r="T3" i="1"/>
  <c r="Y3" i="1" s="1"/>
  <c r="V10" i="1"/>
  <c r="V8" i="1"/>
  <c r="V6" i="1"/>
  <c r="V4" i="1"/>
  <c r="W7" i="1"/>
  <c r="X9" i="1"/>
  <c r="U4" i="1"/>
  <c r="Z4" i="1" s="1"/>
  <c r="T4" i="1"/>
  <c r="Y4" i="1" s="1"/>
  <c r="B18" i="1"/>
  <c r="C16" i="1"/>
  <c r="C25" i="1"/>
  <c r="B24" i="1"/>
  <c r="B23" i="1"/>
  <c r="B22" i="1"/>
  <c r="C21" i="1"/>
  <c r="B20" i="1"/>
  <c r="C17" i="1"/>
  <c r="N5" i="1"/>
  <c r="B17" i="1"/>
  <c r="C24" i="1"/>
  <c r="N8" i="1"/>
  <c r="B25" i="1"/>
  <c r="N10" i="1"/>
  <c r="N4" i="1"/>
  <c r="G10" i="1"/>
  <c r="G9" i="1"/>
  <c r="G6" i="1"/>
  <c r="G5" i="1"/>
  <c r="C23" i="1"/>
  <c r="C20" i="1"/>
  <c r="B21" i="1"/>
  <c r="C19" i="1"/>
  <c r="G2" i="1"/>
  <c r="B5" i="2"/>
  <c r="N11" i="1"/>
  <c r="N7" i="1"/>
  <c r="N3" i="1"/>
  <c r="G11" i="1"/>
  <c r="G8" i="1"/>
  <c r="G7" i="1"/>
  <c r="G4" i="1"/>
  <c r="G3" i="1"/>
  <c r="N6" i="1"/>
  <c r="C22" i="1"/>
  <c r="C18" i="1"/>
  <c r="N2" i="1"/>
  <c r="N9" i="1"/>
  <c r="B16" i="1"/>
  <c r="B17" i="2" s="1"/>
  <c r="H20" i="1" l="1"/>
  <c r="H21" i="2" s="1"/>
  <c r="F20" i="1"/>
  <c r="F21" i="2" s="1"/>
  <c r="H19" i="1"/>
  <c r="H20" i="2" s="1"/>
  <c r="F19" i="1"/>
  <c r="F20" i="2" s="1"/>
  <c r="H18" i="1"/>
  <c r="H19" i="2" s="1"/>
  <c r="F18" i="1"/>
  <c r="F19" i="2" s="1"/>
  <c r="H17" i="1"/>
  <c r="H18" i="2" s="1"/>
  <c r="F17" i="1"/>
  <c r="F18" i="2" s="1"/>
  <c r="H17" i="2"/>
  <c r="F16" i="1"/>
  <c r="F17" i="2" s="1"/>
  <c r="C23" i="2"/>
  <c r="C25" i="2"/>
  <c r="H25" i="2"/>
  <c r="E16" i="1"/>
  <c r="E17" i="2" s="1"/>
  <c r="C24" i="2"/>
  <c r="H24" i="2"/>
  <c r="C20" i="2"/>
  <c r="R4" i="1"/>
  <c r="W4" i="1" s="1"/>
  <c r="C21" i="2"/>
  <c r="R6" i="1"/>
  <c r="W6" i="1" s="1"/>
  <c r="C19" i="2"/>
  <c r="R5" i="1"/>
  <c r="R3" i="1"/>
  <c r="W3" i="1" s="1"/>
  <c r="I21" i="1"/>
  <c r="I22" i="2" s="1"/>
  <c r="C22" i="2"/>
  <c r="C17" i="2"/>
  <c r="D17" i="1"/>
  <c r="D18" i="2" s="1"/>
  <c r="C18" i="2"/>
  <c r="A23" i="1"/>
  <c r="O23" i="1" s="1"/>
  <c r="N12" i="2" s="1"/>
  <c r="B24" i="2"/>
  <c r="A18" i="1"/>
  <c r="O18" i="1" s="1"/>
  <c r="N7" i="2" s="1"/>
  <c r="B19" i="2"/>
  <c r="A21" i="1"/>
  <c r="O21" i="1" s="1"/>
  <c r="N10" i="2" s="1"/>
  <c r="B22" i="2"/>
  <c r="A17" i="1"/>
  <c r="O17" i="1" s="1"/>
  <c r="N6" i="2" s="1"/>
  <c r="B18" i="2"/>
  <c r="H26" i="2"/>
  <c r="C26" i="2"/>
  <c r="I25" i="1"/>
  <c r="I26" i="2" s="1"/>
  <c r="A25" i="1"/>
  <c r="O25" i="1" s="1"/>
  <c r="N14" i="2" s="1"/>
  <c r="B26" i="2"/>
  <c r="A22" i="1"/>
  <c r="O22" i="1" s="1"/>
  <c r="N11" i="2" s="1"/>
  <c r="B23" i="2"/>
  <c r="N21" i="1"/>
  <c r="E25" i="1"/>
  <c r="E26" i="2" s="1"/>
  <c r="F26" i="2"/>
  <c r="A20" i="1"/>
  <c r="O20" i="1" s="1"/>
  <c r="N9" i="2" s="1"/>
  <c r="B21" i="2"/>
  <c r="A24" i="1"/>
  <c r="O24" i="1" s="1"/>
  <c r="N13" i="2" s="1"/>
  <c r="B25" i="2"/>
  <c r="B33" i="3"/>
  <c r="B32" i="3"/>
  <c r="B30" i="3"/>
  <c r="B29" i="3"/>
  <c r="B31" i="3"/>
  <c r="Q9" i="1"/>
  <c r="Q12" i="2" s="1"/>
  <c r="Q10" i="1"/>
  <c r="Q13" i="2" s="1"/>
  <c r="Q7" i="1"/>
  <c r="Q10" i="2" s="1"/>
  <c r="Q11" i="1"/>
  <c r="Q14" i="2" s="1"/>
  <c r="Q8" i="1"/>
  <c r="Q11" i="2" s="1"/>
  <c r="Q2" i="1"/>
  <c r="Q5" i="2" s="1"/>
  <c r="H22" i="2"/>
  <c r="F22" i="2"/>
  <c r="D21" i="1"/>
  <c r="D22" i="2" s="1"/>
  <c r="G21" i="1"/>
  <c r="G22" i="2" s="1"/>
  <c r="G24" i="1"/>
  <c r="G25" i="2" s="1"/>
  <c r="D22" i="1"/>
  <c r="D23" i="2" s="1"/>
  <c r="E21" i="1"/>
  <c r="N25" i="1"/>
  <c r="D23" i="1"/>
  <c r="D24" i="2" s="1"/>
  <c r="N20" i="1"/>
  <c r="I17" i="1"/>
  <c r="I18" i="2" s="1"/>
  <c r="G17" i="1"/>
  <c r="G18" i="2" s="1"/>
  <c r="E17" i="1"/>
  <c r="E18" i="2" s="1"/>
  <c r="G25" i="1"/>
  <c r="G26" i="2" s="1"/>
  <c r="D25" i="1"/>
  <c r="D16" i="1"/>
  <c r="D17" i="2" s="1"/>
  <c r="I16" i="1"/>
  <c r="I17" i="2" s="1"/>
  <c r="G16" i="1"/>
  <c r="G17" i="2" s="1"/>
  <c r="N24" i="1"/>
  <c r="J25" i="1"/>
  <c r="J26" i="2" s="1"/>
  <c r="F25" i="2"/>
  <c r="N17" i="1"/>
  <c r="D24" i="1"/>
  <c r="D25" i="2" s="1"/>
  <c r="E24" i="1"/>
  <c r="I24" i="1"/>
  <c r="E20" i="1"/>
  <c r="E21" i="2" s="1"/>
  <c r="F24" i="2"/>
  <c r="E18" i="1"/>
  <c r="E19" i="2" s="1"/>
  <c r="D18" i="1"/>
  <c r="D19" i="2" s="1"/>
  <c r="G18" i="1"/>
  <c r="G19" i="2" s="1"/>
  <c r="E19" i="1"/>
  <c r="E20" i="2" s="1"/>
  <c r="D19" i="1"/>
  <c r="D20" i="2" s="1"/>
  <c r="G19" i="1"/>
  <c r="G20" i="2" s="1"/>
  <c r="E23" i="1"/>
  <c r="E24" i="2" s="1"/>
  <c r="I23" i="1"/>
  <c r="I24" i="2" s="1"/>
  <c r="D20" i="1"/>
  <c r="D21" i="2" s="1"/>
  <c r="G20" i="1"/>
  <c r="G21" i="2" s="1"/>
  <c r="G23" i="1"/>
  <c r="G24" i="2" s="1"/>
  <c r="I20" i="1"/>
  <c r="I21" i="2" s="1"/>
  <c r="N19" i="1"/>
  <c r="I19" i="1"/>
  <c r="I20" i="2" s="1"/>
  <c r="K22" i="1"/>
  <c r="N23" i="1"/>
  <c r="G22" i="1"/>
  <c r="G23" i="2" s="1"/>
  <c r="N16" i="1"/>
  <c r="A16" i="1"/>
  <c r="O16" i="1" s="1"/>
  <c r="N5" i="2" s="1"/>
  <c r="I18" i="1"/>
  <c r="I19" i="2" s="1"/>
  <c r="I22" i="1"/>
  <c r="I23" i="2" s="1"/>
  <c r="N22" i="1"/>
  <c r="E22" i="1"/>
  <c r="E23" i="2" s="1"/>
  <c r="N18" i="1"/>
  <c r="H23" i="2"/>
  <c r="K23" i="1"/>
  <c r="J23" i="1"/>
  <c r="J24" i="2" s="1"/>
  <c r="J21" i="1"/>
  <c r="J22" i="2" s="1"/>
  <c r="Q6" i="1" l="1"/>
  <c r="Q9" i="2" s="1"/>
  <c r="Q4" i="1"/>
  <c r="Q7" i="2" s="1"/>
  <c r="Q3" i="1"/>
  <c r="Q6" i="2" s="1"/>
  <c r="W5" i="1"/>
  <c r="Q5" i="1" s="1"/>
  <c r="Q8" i="2" s="1"/>
  <c r="K21" i="1"/>
  <c r="E22" i="2"/>
  <c r="J22" i="1"/>
  <c r="J23" i="2" s="1"/>
  <c r="F23" i="2"/>
  <c r="L22" i="1"/>
  <c r="K23" i="2"/>
  <c r="K24" i="1"/>
  <c r="E25" i="2"/>
  <c r="K25" i="1"/>
  <c r="D26" i="2"/>
  <c r="L23" i="1"/>
  <c r="K24" i="2"/>
  <c r="J24" i="1"/>
  <c r="J25" i="2" s="1"/>
  <c r="I25" i="2"/>
  <c r="C29" i="3"/>
  <c r="G29" i="3" s="1"/>
  <c r="H29" i="3" s="1"/>
  <c r="D29" i="3"/>
  <c r="E29" i="3" s="1"/>
  <c r="I29" i="3"/>
  <c r="K29" i="3" s="1"/>
  <c r="L29" i="3"/>
  <c r="C30" i="3"/>
  <c r="D30" i="3"/>
  <c r="L30" i="3"/>
  <c r="I30" i="3"/>
  <c r="K30" i="3" s="1"/>
  <c r="C32" i="3"/>
  <c r="L32" i="3"/>
  <c r="D32" i="3"/>
  <c r="I32" i="3"/>
  <c r="K32" i="3" s="1"/>
  <c r="I31" i="3"/>
  <c r="K31" i="3" s="1"/>
  <c r="L31" i="3"/>
  <c r="C31" i="3"/>
  <c r="D31" i="3"/>
  <c r="L33" i="3"/>
  <c r="D33" i="3"/>
  <c r="C33" i="3"/>
  <c r="I33" i="3"/>
  <c r="K33" i="3" s="1"/>
  <c r="K20" i="1"/>
  <c r="J20" i="1"/>
  <c r="J21" i="2" s="1"/>
  <c r="K17" i="1"/>
  <c r="J17" i="1"/>
  <c r="J18" i="2" s="1"/>
  <c r="J16" i="1"/>
  <c r="K16" i="1"/>
  <c r="K19" i="1"/>
  <c r="J19" i="1"/>
  <c r="J20" i="2" s="1"/>
  <c r="J18" i="1"/>
  <c r="J19" i="2" s="1"/>
  <c r="K18" i="1"/>
  <c r="J17" i="2" l="1"/>
  <c r="M17" i="1"/>
  <c r="M18" i="1"/>
  <c r="M19" i="1"/>
  <c r="M16" i="1"/>
  <c r="J29" i="3"/>
  <c r="M29" i="3" s="1"/>
  <c r="N29" i="3" s="1"/>
  <c r="L24" i="2"/>
  <c r="O12" i="2"/>
  <c r="L24" i="1"/>
  <c r="K25" i="2"/>
  <c r="L18" i="1"/>
  <c r="K19" i="2"/>
  <c r="L16" i="1"/>
  <c r="K17" i="2"/>
  <c r="L20" i="1"/>
  <c r="K21" i="2"/>
  <c r="L19" i="1"/>
  <c r="K20" i="2"/>
  <c r="L17" i="1"/>
  <c r="K18" i="2"/>
  <c r="L25" i="1"/>
  <c r="K26" i="2"/>
  <c r="L23" i="2"/>
  <c r="O11" i="2"/>
  <c r="L21" i="1"/>
  <c r="K22" i="2"/>
  <c r="G30" i="3"/>
  <c r="E30" i="3"/>
  <c r="F29" i="3"/>
  <c r="B35" i="1"/>
  <c r="H35" i="1" s="1"/>
  <c r="B34" i="1"/>
  <c r="H34" i="1" s="1"/>
  <c r="B38" i="1"/>
  <c r="H38" i="1" s="1"/>
  <c r="B37" i="1"/>
  <c r="H37" i="1" s="1"/>
  <c r="B36" i="1"/>
  <c r="H36" i="1" s="1"/>
  <c r="L15" i="1" l="1"/>
  <c r="G31" i="3"/>
  <c r="H31" i="3" s="1"/>
  <c r="J31" i="3" s="1"/>
  <c r="H30" i="3"/>
  <c r="J30" i="3" s="1"/>
  <c r="M30" i="3" s="1"/>
  <c r="N30" i="3" s="1"/>
  <c r="L22" i="2"/>
  <c r="O10" i="2"/>
  <c r="O8" i="2"/>
  <c r="L20" i="2"/>
  <c r="O5" i="2"/>
  <c r="L17" i="2"/>
  <c r="L25" i="2"/>
  <c r="O13" i="2"/>
  <c r="L26" i="2"/>
  <c r="O14" i="2"/>
  <c r="O6" i="2"/>
  <c r="L18" i="2"/>
  <c r="O9" i="2"/>
  <c r="L21" i="2"/>
  <c r="O7" i="2"/>
  <c r="L19" i="2"/>
  <c r="F30" i="3"/>
  <c r="E31" i="3"/>
  <c r="B33" i="1"/>
  <c r="B31" i="1"/>
  <c r="B30" i="1"/>
  <c r="B32" i="1"/>
  <c r="B29" i="1"/>
  <c r="L38" i="1"/>
  <c r="E38" i="1"/>
  <c r="G38" i="1"/>
  <c r="I38" i="1"/>
  <c r="C38" i="1"/>
  <c r="F38" i="1"/>
  <c r="J38" i="1"/>
  <c r="K38" i="1"/>
  <c r="D38" i="1"/>
  <c r="L34" i="1"/>
  <c r="K34" i="1"/>
  <c r="G34" i="1"/>
  <c r="D34" i="1"/>
  <c r="E34" i="1"/>
  <c r="I34" i="1"/>
  <c r="C34" i="1"/>
  <c r="F34" i="1"/>
  <c r="J34" i="1"/>
  <c r="G37" i="1"/>
  <c r="I37" i="1"/>
  <c r="J37" i="1"/>
  <c r="E37" i="1"/>
  <c r="L37" i="1"/>
  <c r="C37" i="1"/>
  <c r="F37" i="1"/>
  <c r="K37" i="1"/>
  <c r="D37" i="1"/>
  <c r="K36" i="1"/>
  <c r="J36" i="1"/>
  <c r="L36" i="1"/>
  <c r="D36" i="1"/>
  <c r="C36" i="1"/>
  <c r="I36" i="1"/>
  <c r="E36" i="1"/>
  <c r="F36" i="1"/>
  <c r="G36" i="1"/>
  <c r="L35" i="1"/>
  <c r="G35" i="1"/>
  <c r="I35" i="1"/>
  <c r="K35" i="1"/>
  <c r="C35" i="1"/>
  <c r="F35" i="1"/>
  <c r="J35" i="1"/>
  <c r="E35" i="1"/>
  <c r="D35" i="1"/>
  <c r="G32" i="3" l="1"/>
  <c r="H32" i="3" s="1"/>
  <c r="J32" i="3" s="1"/>
  <c r="M32" i="3" s="1"/>
  <c r="N32" i="3" s="1"/>
  <c r="M31" i="3"/>
  <c r="N31" i="3" s="1"/>
  <c r="D32" i="1"/>
  <c r="L31" i="1"/>
  <c r="I29" i="1"/>
  <c r="K29" i="1" s="1"/>
  <c r="D33" i="1"/>
  <c r="C30" i="1"/>
  <c r="F31" i="3"/>
  <c r="E32" i="3"/>
  <c r="G33" i="3"/>
  <c r="H33" i="3" s="1"/>
  <c r="C33" i="1"/>
  <c r="L33" i="1"/>
  <c r="I33" i="1"/>
  <c r="K33" i="1" s="1"/>
  <c r="C31" i="1"/>
  <c r="I31" i="1"/>
  <c r="K31" i="1" s="1"/>
  <c r="D31" i="1"/>
  <c r="D30" i="1"/>
  <c r="L30" i="1"/>
  <c r="I30" i="1"/>
  <c r="K30" i="1" s="1"/>
  <c r="D29" i="1"/>
  <c r="E29" i="1" s="1"/>
  <c r="L32" i="1"/>
  <c r="C32" i="1"/>
  <c r="C29" i="1"/>
  <c r="G29" i="1" s="1"/>
  <c r="H29" i="1" s="1"/>
  <c r="L29" i="1"/>
  <c r="I32" i="1"/>
  <c r="K32" i="1" s="1"/>
  <c r="M36" i="1"/>
  <c r="N36" i="1" s="1"/>
  <c r="M37" i="1"/>
  <c r="N37" i="1" s="1"/>
  <c r="M35" i="1"/>
  <c r="N35" i="1" s="1"/>
  <c r="M38" i="1"/>
  <c r="N38" i="1" s="1"/>
  <c r="J33" i="3" l="1"/>
  <c r="J29" i="1"/>
  <c r="M29" i="1" s="1"/>
  <c r="N29" i="1" s="1"/>
  <c r="F32" i="3"/>
  <c r="E33" i="3"/>
  <c r="F33" i="3" s="1"/>
  <c r="E30" i="1"/>
  <c r="F30" i="1" s="1"/>
  <c r="F29" i="1"/>
  <c r="G30" i="1"/>
  <c r="H30" i="1" s="1"/>
  <c r="M34" i="3" l="1"/>
  <c r="N34" i="3" s="1"/>
  <c r="M33" i="3"/>
  <c r="N33" i="3" s="1"/>
  <c r="J30" i="1"/>
  <c r="M30" i="1" s="1"/>
  <c r="N30" i="1" s="1"/>
  <c r="E31" i="1"/>
  <c r="F31" i="1" s="1"/>
  <c r="G31" i="1"/>
  <c r="H31" i="1" s="1"/>
  <c r="O29" i="3" l="1"/>
  <c r="P29" i="3" s="1"/>
  <c r="G32" i="1"/>
  <c r="J31" i="1"/>
  <c r="M31" i="1" s="1"/>
  <c r="N31" i="1" s="1"/>
  <c r="E32" i="1"/>
  <c r="G33" i="1" l="1"/>
  <c r="H33" i="1" s="1"/>
  <c r="H32" i="1"/>
  <c r="J32" i="1" s="1"/>
  <c r="M32" i="1" s="1"/>
  <c r="N32" i="1" s="1"/>
  <c r="Q29" i="3"/>
  <c r="J33" i="1"/>
  <c r="F32" i="1"/>
  <c r="E33" i="1"/>
  <c r="F33" i="1" s="1"/>
  <c r="M34" i="1" l="1"/>
  <c r="N34" i="1" s="1"/>
  <c r="M33" i="1"/>
  <c r="N33" i="1" s="1"/>
  <c r="O29" i="1" l="1"/>
  <c r="P29" i="1" s="1"/>
  <c r="C28" i="2" s="1"/>
  <c r="Q29" i="1" l="1"/>
  <c r="E28" i="2" s="1"/>
  <c r="D28" i="2"/>
</calcChain>
</file>

<file path=xl/sharedStrings.xml><?xml version="1.0" encoding="utf-8"?>
<sst xmlns="http://schemas.openxmlformats.org/spreadsheetml/2006/main" count="191" uniqueCount="77">
  <si>
    <t>Tarefa 1</t>
  </si>
  <si>
    <t>Carga</t>
  </si>
  <si>
    <t>H</t>
  </si>
  <si>
    <t>D</t>
  </si>
  <si>
    <t>F</t>
  </si>
  <si>
    <t>Tarefa 2</t>
  </si>
  <si>
    <t>Tarefa 3</t>
  </si>
  <si>
    <t>lifts/min</t>
  </si>
  <si>
    <t>V&lt;75</t>
  </si>
  <si>
    <t>V&gt;75</t>
  </si>
  <si>
    <t>LPR</t>
  </si>
  <si>
    <t>ILTC</t>
  </si>
  <si>
    <t>Vi</t>
  </si>
  <si>
    <t>Vf</t>
  </si>
  <si>
    <t>Turno</t>
  </si>
  <si>
    <t>FF</t>
  </si>
  <si>
    <t>Tarefa 4</t>
  </si>
  <si>
    <t>Tarefa 5</t>
  </si>
  <si>
    <t>Tarefa 6</t>
  </si>
  <si>
    <t>Tarefa 7</t>
  </si>
  <si>
    <t>Tarefa 8</t>
  </si>
  <si>
    <t>Tarefa 9</t>
  </si>
  <si>
    <t>Tarefa 10</t>
  </si>
  <si>
    <t>LPRIF</t>
  </si>
  <si>
    <t>ILTS</t>
  </si>
  <si>
    <t>CL</t>
  </si>
  <si>
    <t>HM</t>
  </si>
  <si>
    <t>VM</t>
  </si>
  <si>
    <t>DM</t>
  </si>
  <si>
    <t>AM</t>
  </si>
  <si>
    <t>FP</t>
  </si>
  <si>
    <t>Af</t>
  </si>
  <si>
    <t>Ai</t>
  </si>
  <si>
    <t>média</t>
  </si>
  <si>
    <t>Ordem</t>
  </si>
  <si>
    <t>FFC</t>
  </si>
  <si>
    <t>Facum</t>
  </si>
  <si>
    <t>Fsimp</t>
  </si>
  <si>
    <t>FFC^-1</t>
  </si>
  <si>
    <t>LPRIF^-1</t>
  </si>
  <si>
    <t>ruim</t>
  </si>
  <si>
    <t>Forma</t>
  </si>
  <si>
    <t>Regular/Caixa</t>
  </si>
  <si>
    <t>Irregular/Amorfo</t>
  </si>
  <si>
    <t>amorfo</t>
  </si>
  <si>
    <t>regular</t>
  </si>
  <si>
    <t>Pega</t>
  </si>
  <si>
    <t>Preensão</t>
  </si>
  <si>
    <t>Alças/Dedos a 90º</t>
  </si>
  <si>
    <t>Mãos abertas</t>
  </si>
  <si>
    <t>boa</t>
  </si>
  <si>
    <t>A tarefa pode ser realizada pela maior parte dos trabalhadores sem lhes ocasionar problemas</t>
  </si>
  <si>
    <t>1&gt;IL&gt;=3</t>
  </si>
  <si>
    <t>IL&gt;3</t>
  </si>
  <si>
    <t>A tarefa pode causar problemas a alguns trabalhadores. Convem estudar o posto de trabalho e realizar as modificações que se mostrarem pertinentes.</t>
  </si>
  <si>
    <t>A tarefa ocasionará problemas para a maior parte dos trabalhadores. Deve ser ajustada urgentemente.</t>
  </si>
  <si>
    <t>IL&lt;=1</t>
  </si>
  <si>
    <t>Ai
(graus)</t>
  </si>
  <si>
    <t>Af
(graus)</t>
  </si>
  <si>
    <t>F
(lev/min)</t>
  </si>
  <si>
    <t>Turno
(horas)</t>
  </si>
  <si>
    <t>Forma
Objeto</t>
  </si>
  <si>
    <t>Preensão
Objeto</t>
  </si>
  <si>
    <t>ITLC.</t>
  </si>
  <si>
    <t>ITLC..</t>
  </si>
  <si>
    <t>ITLC...</t>
  </si>
  <si>
    <t>Minaceit</t>
  </si>
  <si>
    <t>Maxaceit</t>
  </si>
  <si>
    <t>V&lt;30</t>
  </si>
  <si>
    <r>
      <t>V</t>
    </r>
    <r>
      <rPr>
        <sz val="11"/>
        <color theme="1"/>
        <rFont val="Calibri"/>
        <family val="2"/>
      </rPr>
      <t>≥30</t>
    </r>
  </si>
  <si>
    <t>V&gt;30</t>
  </si>
  <si>
    <t>kg</t>
  </si>
  <si>
    <t>cm</t>
  </si>
  <si>
    <t>⁰</t>
  </si>
  <si>
    <t>lb</t>
  </si>
  <si>
    <t>pol</t>
  </si>
  <si>
    <t>sistema de medida (lb ou kg)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</si>
</sst>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0" xfId="0" quotePrefix="1" applyNumberFormat="1"/>
    <xf numFmtId="0" fontId="0" fillId="4" borderId="0" xfId="0" applyNumberFormat="1" applyFill="1" applyAlignment="1">
      <alignment horizontal="center"/>
    </xf>
    <xf numFmtId="2" fontId="0" fillId="4" borderId="0" xfId="0" applyNumberFormat="1" applyFill="1"/>
    <xf numFmtId="0" fontId="2" fillId="4" borderId="0" xfId="0" applyFont="1" applyFill="1"/>
    <xf numFmtId="165" fontId="0" fillId="4" borderId="0" xfId="0" applyNumberFormat="1" applyFill="1"/>
    <xf numFmtId="0" fontId="0" fillId="0" borderId="0" xfId="0" applyNumberFormat="1"/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1" fontId="0" fillId="4" borderId="0" xfId="0" applyNumberFormat="1" applyFill="1" applyAlignment="1">
      <alignment horizontal="center"/>
    </xf>
  </cellXfs>
  <cellStyles count="1">
    <cellStyle name="Normal" xfId="0" builtinId="0"/>
  </cellStyles>
  <dxfs count="1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showGridLines="0" tabSelected="1" zoomScale="85" zoomScaleNormal="85" workbookViewId="0">
      <selection activeCell="N3" sqref="N3"/>
    </sheetView>
  </sheetViews>
  <sheetFormatPr defaultColWidth="8.85546875" defaultRowHeight="13.5" customHeight="1" x14ac:dyDescent="0.25"/>
  <cols>
    <col min="1" max="1" width="3" customWidth="1"/>
    <col min="2" max="2" width="9.5703125" bestFit="1" customWidth="1"/>
    <col min="3" max="12" width="9.42578125" customWidth="1"/>
    <col min="13" max="13" width="1.85546875" customWidth="1"/>
    <col min="14" max="14" width="6.85546875" bestFit="1" customWidth="1"/>
    <col min="15" max="15" width="6.85546875" customWidth="1"/>
    <col min="16" max="32" width="8.5703125" customWidth="1"/>
  </cols>
  <sheetData>
    <row r="2" spans="2:17" ht="13.5" customHeight="1" x14ac:dyDescent="0.25">
      <c r="L2" s="21" t="s">
        <v>76</v>
      </c>
      <c r="N2" s="22" t="s">
        <v>72</v>
      </c>
    </row>
    <row r="4" spans="2:17" ht="30" x14ac:dyDescent="0.25">
      <c r="C4" s="9" t="str">
        <f>IF($N$2="lb","Carga
(lb)","Carga
(kg)")</f>
        <v>Carga
(kg)</v>
      </c>
      <c r="D4" s="9" t="str">
        <f>IF($N$2="lb","H
(pol)","H
(cm)")</f>
        <v>H
(cm)</v>
      </c>
      <c r="E4" s="9" t="str">
        <f>IF($N$2="lb","Vi
(pol)","Vi
(cm)")</f>
        <v>Vi
(cm)</v>
      </c>
      <c r="F4" s="9" t="str">
        <f>IF($N$2="lb","Vf
(pol)","Vf
(cm)")</f>
        <v>Vf
(cm)</v>
      </c>
      <c r="G4" s="9" t="s">
        <v>57</v>
      </c>
      <c r="H4" s="9" t="s">
        <v>58</v>
      </c>
      <c r="I4" s="9" t="s">
        <v>59</v>
      </c>
      <c r="J4" s="9" t="s">
        <v>60</v>
      </c>
      <c r="K4" s="9" t="s">
        <v>61</v>
      </c>
      <c r="L4" s="9" t="s">
        <v>62</v>
      </c>
      <c r="O4" s="9"/>
    </row>
    <row r="5" spans="2:17" ht="13.5" customHeight="1" x14ac:dyDescent="0.25">
      <c r="B5" t="str">
        <f>IF(machine_cm!C2="","",machine_cm!B2)</f>
        <v>Tarefa 1</v>
      </c>
      <c r="C5" s="10">
        <v>21</v>
      </c>
      <c r="D5" s="10">
        <v>30</v>
      </c>
      <c r="E5" s="10">
        <v>100</v>
      </c>
      <c r="F5" s="10">
        <v>100</v>
      </c>
      <c r="G5" s="10">
        <v>0</v>
      </c>
      <c r="H5" s="10">
        <v>0</v>
      </c>
      <c r="I5" s="28">
        <v>2</v>
      </c>
      <c r="J5" s="10">
        <v>1</v>
      </c>
      <c r="K5" s="10" t="s">
        <v>45</v>
      </c>
      <c r="L5" s="10" t="s">
        <v>50</v>
      </c>
      <c r="N5" s="11" t="str">
        <f>IF(N$2="lb",machine_libras!O16,machine_cm!O16)</f>
        <v>ITLS1</v>
      </c>
      <c r="O5" s="14">
        <f>IF(N$2="lb",machine_libras!L16,machine_cm!L16)</f>
        <v>1.2973590763009304</v>
      </c>
      <c r="Q5" t="str">
        <f>IF(N$2="lb",machine_libras!Q2,machine_cm!Q2)</f>
        <v/>
      </c>
    </row>
    <row r="6" spans="2:17" ht="13.5" customHeight="1" x14ac:dyDescent="0.25">
      <c r="B6" t="s">
        <v>5</v>
      </c>
      <c r="C6" s="10">
        <v>22</v>
      </c>
      <c r="D6" s="10">
        <v>30</v>
      </c>
      <c r="E6" s="10">
        <v>78.599999999999994</v>
      </c>
      <c r="F6" s="10">
        <v>100</v>
      </c>
      <c r="G6" s="10">
        <v>0</v>
      </c>
      <c r="H6" s="10">
        <v>0</v>
      </c>
      <c r="I6" s="28">
        <v>2</v>
      </c>
      <c r="J6" s="10">
        <v>1</v>
      </c>
      <c r="K6" s="10" t="s">
        <v>45</v>
      </c>
      <c r="L6" s="10" t="s">
        <v>50</v>
      </c>
      <c r="N6" s="11" t="str">
        <f>IF(N$2="lb",machine_libras!O17,machine_cm!O17)</f>
        <v>ITLS2</v>
      </c>
      <c r="O6" s="14">
        <f>IF(N$2="lb",machine_libras!L17,machine_cm!L17)</f>
        <v>1.2709287544877024</v>
      </c>
      <c r="Q6" t="str">
        <f>IF(N$2="lb",machine_libras!Q3,machine_cm!Q3)</f>
        <v/>
      </c>
    </row>
    <row r="7" spans="2:17" ht="13.5" customHeight="1" x14ac:dyDescent="0.25">
      <c r="B7" t="s">
        <v>6</v>
      </c>
      <c r="C7" s="10">
        <v>19</v>
      </c>
      <c r="D7" s="10">
        <v>30</v>
      </c>
      <c r="E7" s="10">
        <v>70</v>
      </c>
      <c r="F7" s="10">
        <v>100</v>
      </c>
      <c r="G7" s="10">
        <v>0</v>
      </c>
      <c r="H7" s="10">
        <v>0</v>
      </c>
      <c r="I7" s="28">
        <v>1</v>
      </c>
      <c r="J7" s="10">
        <v>1</v>
      </c>
      <c r="K7" s="10" t="s">
        <v>45</v>
      </c>
      <c r="L7" s="10" t="s">
        <v>50</v>
      </c>
      <c r="N7" s="11" t="str">
        <f>IF(N$2="lb",machine_libras!O18,machine_cm!O18)</f>
        <v>ITLS3</v>
      </c>
      <c r="O7" s="14">
        <f>IF(N$2="lb",machine_libras!L18,machine_cm!L18)</f>
        <v>1.1037512098299309</v>
      </c>
      <c r="Q7" t="str">
        <f>IF(N$2="lb",machine_libras!Q4,machine_cm!Q4)</f>
        <v/>
      </c>
    </row>
    <row r="8" spans="2:17" ht="13.5" customHeight="1" x14ac:dyDescent="0.25">
      <c r="B8" t="s">
        <v>16</v>
      </c>
      <c r="C8" s="10">
        <v>19</v>
      </c>
      <c r="D8" s="10">
        <v>30</v>
      </c>
      <c r="E8" s="10">
        <v>60</v>
      </c>
      <c r="F8" s="10">
        <v>100</v>
      </c>
      <c r="G8" s="10">
        <v>0</v>
      </c>
      <c r="H8" s="10">
        <v>0</v>
      </c>
      <c r="I8" s="28">
        <v>1</v>
      </c>
      <c r="J8" s="10">
        <v>1</v>
      </c>
      <c r="K8" s="10" t="s">
        <v>45</v>
      </c>
      <c r="L8" s="10" t="s">
        <v>50</v>
      </c>
      <c r="N8" s="11" t="str">
        <f>IF(N$2="lb",machine_libras!O19,machine_cm!O19)</f>
        <v>ITLS4</v>
      </c>
      <c r="O8" s="14">
        <f>IF(N$2="lb",machine_libras!L19,machine_cm!L19)</f>
        <v>1.1842051496225678</v>
      </c>
      <c r="Q8" t="str">
        <f>IF(N$2="lb",machine_libras!Q5,machine_cm!Q5)</f>
        <v/>
      </c>
    </row>
    <row r="9" spans="2:17" ht="13.5" customHeight="1" x14ac:dyDescent="0.25">
      <c r="B9" t="s">
        <v>17</v>
      </c>
      <c r="C9" s="10"/>
      <c r="D9" s="10"/>
      <c r="E9" s="10"/>
      <c r="F9" s="10"/>
      <c r="G9" s="10"/>
      <c r="H9" s="10"/>
      <c r="I9" s="28"/>
      <c r="J9" s="10"/>
      <c r="K9" s="10"/>
      <c r="L9" s="10"/>
      <c r="N9" s="11" t="str">
        <f>IF(N$2="lb",machine_libras!O20,machine_cm!O20)</f>
        <v/>
      </c>
      <c r="O9" s="14" t="str">
        <f>IF(N$2="lb",machine_libras!L20,machine_cm!L20)</f>
        <v/>
      </c>
      <c r="Q9" t="str">
        <f>IF(N$2="lb",machine_libras!Q6,machine_cm!Q6)</f>
        <v/>
      </c>
    </row>
    <row r="10" spans="2:17" ht="13.5" customHeight="1" x14ac:dyDescent="0.25">
      <c r="B10" t="s">
        <v>18</v>
      </c>
      <c r="C10" s="10"/>
      <c r="D10" s="10"/>
      <c r="E10" s="10"/>
      <c r="F10" s="10"/>
      <c r="G10" s="10"/>
      <c r="H10" s="10"/>
      <c r="I10" s="28"/>
      <c r="J10" s="10"/>
      <c r="K10" s="10"/>
      <c r="L10" s="10"/>
      <c r="N10" s="11" t="str">
        <f>IF(N$2="lb",machine_libras!O21,machine_cm!O21)</f>
        <v/>
      </c>
      <c r="O10" s="14" t="str">
        <f>IF(N$2="lb",machine_libras!L21,machine_cm!L21)</f>
        <v/>
      </c>
      <c r="Q10" t="str">
        <f>IF(N$2="lb",machine_libras!Q7,machine_cm!Q7)</f>
        <v/>
      </c>
    </row>
    <row r="11" spans="2:17" ht="13.5" customHeight="1" x14ac:dyDescent="0.25">
      <c r="B11" t="s">
        <v>19</v>
      </c>
      <c r="C11" s="10"/>
      <c r="D11" s="10"/>
      <c r="E11" s="10"/>
      <c r="F11" s="10"/>
      <c r="G11" s="10"/>
      <c r="H11" s="10"/>
      <c r="I11" s="28"/>
      <c r="J11" s="10"/>
      <c r="K11" s="10"/>
      <c r="L11" s="10"/>
      <c r="N11" s="11" t="str">
        <f>IF(N$2="lb",machine_libras!O22,machine_cm!O22)</f>
        <v/>
      </c>
      <c r="O11" s="14" t="str">
        <f>IF(N$2="lb",machine_libras!L22,machine_cm!L22)</f>
        <v/>
      </c>
      <c r="Q11" t="str">
        <f>IF(N$2="lb",machine_libras!Q8,machine_cm!Q8)</f>
        <v/>
      </c>
    </row>
    <row r="12" spans="2:17" ht="13.5" customHeight="1" x14ac:dyDescent="0.25">
      <c r="B12" t="s">
        <v>20</v>
      </c>
      <c r="C12" s="10"/>
      <c r="D12" s="10"/>
      <c r="E12" s="10"/>
      <c r="F12" s="10"/>
      <c r="G12" s="10"/>
      <c r="H12" s="10"/>
      <c r="I12" s="28"/>
      <c r="J12" s="10"/>
      <c r="K12" s="10"/>
      <c r="L12" s="10"/>
      <c r="N12" s="11" t="str">
        <f>IF(N$2="lb",machine_libras!O23,machine_cm!O23)</f>
        <v/>
      </c>
      <c r="O12" s="14" t="str">
        <f>IF(N$2="lb",machine_libras!L23,machine_cm!L23)</f>
        <v/>
      </c>
      <c r="Q12" t="str">
        <f>IF(N$2="lb",machine_libras!Q9,machine_cm!Q9)</f>
        <v/>
      </c>
    </row>
    <row r="13" spans="2:17" ht="13.5" customHeight="1" x14ac:dyDescent="0.25">
      <c r="B13" t="s">
        <v>21</v>
      </c>
      <c r="C13" s="10"/>
      <c r="D13" s="10"/>
      <c r="E13" s="10"/>
      <c r="F13" s="10"/>
      <c r="G13" s="10"/>
      <c r="H13" s="10"/>
      <c r="I13" s="28"/>
      <c r="J13" s="10"/>
      <c r="K13" s="10"/>
      <c r="L13" s="10"/>
      <c r="N13" s="11" t="str">
        <f>IF(N$2="lb",machine_libras!O24,machine_cm!O24)</f>
        <v/>
      </c>
      <c r="O13" s="14" t="str">
        <f>IF(N$2="lb",machine_libras!L24,machine_cm!L24)</f>
        <v/>
      </c>
      <c r="Q13" t="str">
        <f>IF(N$2="lb",machine_libras!Q10,machine_cm!Q10)</f>
        <v/>
      </c>
    </row>
    <row r="14" spans="2:17" ht="13.5" customHeight="1" x14ac:dyDescent="0.25">
      <c r="B14" t="s">
        <v>22</v>
      </c>
      <c r="C14" s="10"/>
      <c r="D14" s="10"/>
      <c r="E14" s="10"/>
      <c r="F14" s="10"/>
      <c r="G14" s="10"/>
      <c r="H14" s="10"/>
      <c r="I14" s="28"/>
      <c r="J14" s="10"/>
      <c r="K14" s="10"/>
      <c r="L14" s="10"/>
      <c r="N14" s="11" t="str">
        <f>IF(N$2="lb",machine_libras!O25,machine_cm!O25)</f>
        <v/>
      </c>
      <c r="O14" s="14" t="str">
        <f>IF(N$2="lb",machine_libras!L25,machine_cm!L25)</f>
        <v/>
      </c>
      <c r="Q14" t="str">
        <f>IF(N$2="lb",machine_libras!Q11,machine_cm!Q11)</f>
        <v/>
      </c>
    </row>
    <row r="16" spans="2:17" ht="13.5" customHeight="1" x14ac:dyDescent="0.25">
      <c r="C16" s="23" t="s">
        <v>25</v>
      </c>
      <c r="D16" s="23" t="s">
        <v>26</v>
      </c>
      <c r="E16" s="23" t="s">
        <v>27</v>
      </c>
      <c r="F16" s="23" t="s">
        <v>28</v>
      </c>
      <c r="G16" s="23" t="s">
        <v>29</v>
      </c>
      <c r="H16" s="23" t="s">
        <v>15</v>
      </c>
      <c r="I16" s="23" t="s">
        <v>30</v>
      </c>
      <c r="J16" s="23" t="s">
        <v>23</v>
      </c>
      <c r="K16" s="23" t="s">
        <v>10</v>
      </c>
      <c r="L16" s="23" t="s">
        <v>24</v>
      </c>
    </row>
    <row r="17" spans="2:12" ht="13.5" customHeight="1" x14ac:dyDescent="0.25">
      <c r="B17" t="str">
        <f>IF($N$2="lb",machine_libras!B16,machine_cm!B16)</f>
        <v>Tarefa 1</v>
      </c>
      <c r="C17" s="23">
        <f>IF($N$2="lb",machine_libras!C16,machine_cm!C16)</f>
        <v>23</v>
      </c>
      <c r="D17" s="24">
        <f>IF($N$2="lb",machine_libras!D16,machine_cm!D16)</f>
        <v>0.83333333333333337</v>
      </c>
      <c r="E17" s="24">
        <f>IF($N$2="lb",machine_libras!E16,machine_cm!E16)</f>
        <v>0.92500000000000004</v>
      </c>
      <c r="F17" s="24">
        <f>IF($N$2="lb",machine_libras!F16,machine_cm!F16)</f>
        <v>1</v>
      </c>
      <c r="G17" s="24">
        <f>IF($N$2="lb",machine_libras!G16,machine_cm!G16)</f>
        <v>1</v>
      </c>
      <c r="H17" s="24">
        <f>IF($N$2="lb",machine_libras!H16,machine_cm!H16)</f>
        <v>0.91300000000000003</v>
      </c>
      <c r="I17" s="24">
        <f>IF($N$2="lb",machine_libras!I16,machine_cm!I16)</f>
        <v>1</v>
      </c>
      <c r="J17" s="24">
        <f>IF($N$2="lb",machine_libras!J16,machine_cm!J16)</f>
        <v>17.729166666666668</v>
      </c>
      <c r="K17" s="24">
        <f>IF($N$2="lb",machine_libras!K16,machine_cm!K16)</f>
        <v>16.186729166666669</v>
      </c>
      <c r="L17" s="24">
        <f>IF($N$2="lb",machine_libras!L16,machine_cm!L16)</f>
        <v>1.2973590763009304</v>
      </c>
    </row>
    <row r="18" spans="2:12" ht="13.5" customHeight="1" x14ac:dyDescent="0.25">
      <c r="B18" t="str">
        <f>IF($N$2="lb",machine_libras!B17,machine_cm!B17)</f>
        <v>Tarefa 2</v>
      </c>
      <c r="C18" s="23">
        <f>IF($N$2="lb",machine_libras!C17,machine_cm!C17)</f>
        <v>23</v>
      </c>
      <c r="D18" s="24">
        <f>IF($N$2="lb",machine_libras!D17,machine_cm!D17)</f>
        <v>0.83333333333333337</v>
      </c>
      <c r="E18" s="24">
        <f>IF($N$2="lb",machine_libras!E17,machine_cm!E17)</f>
        <v>0.98919999999999997</v>
      </c>
      <c r="F18" s="24">
        <f>IF($N$2="lb",machine_libras!F17,machine_cm!F17)</f>
        <v>1</v>
      </c>
      <c r="G18" s="24">
        <f>IF($N$2="lb",machine_libras!G17,machine_cm!G17)</f>
        <v>1</v>
      </c>
      <c r="H18" s="24">
        <f>IF($N$2="lb",machine_libras!H17,machine_cm!H17)</f>
        <v>0.91300000000000003</v>
      </c>
      <c r="I18" s="24">
        <f>IF($N$2="lb",machine_libras!I17,machine_cm!I17)</f>
        <v>1</v>
      </c>
      <c r="J18" s="24">
        <f>IF($N$2="lb",machine_libras!J17,machine_cm!J17)</f>
        <v>18.959666666666667</v>
      </c>
      <c r="K18" s="24">
        <f>IF($N$2="lb",machine_libras!K17,machine_cm!K17)</f>
        <v>17.310175666666666</v>
      </c>
      <c r="L18" s="24">
        <f>IF($N$2="lb",machine_libras!L17,machine_cm!L17)</f>
        <v>1.2709287544877024</v>
      </c>
    </row>
    <row r="19" spans="2:12" ht="13.5" customHeight="1" x14ac:dyDescent="0.25">
      <c r="B19" t="str">
        <f>IF($N$2="lb",machine_libras!B18,machine_cm!B18)</f>
        <v>Tarefa 3</v>
      </c>
      <c r="C19" s="23">
        <f>IF($N$2="lb",machine_libras!C18,machine_cm!C18)</f>
        <v>23</v>
      </c>
      <c r="D19" s="24">
        <f>IF($N$2="lb",machine_libras!D18,machine_cm!D18)</f>
        <v>0.83333333333333337</v>
      </c>
      <c r="E19" s="24">
        <f>IF($N$2="lb",machine_libras!E18,machine_cm!E18)</f>
        <v>0.98499999999999999</v>
      </c>
      <c r="F19" s="24">
        <f>IF($N$2="lb",machine_libras!F18,machine_cm!F18)</f>
        <v>0.97</v>
      </c>
      <c r="G19" s="24">
        <f>IF($N$2="lb",machine_libras!G18,machine_cm!G18)</f>
        <v>1</v>
      </c>
      <c r="H19" s="24">
        <f>IF($N$2="lb",machine_libras!H18,machine_cm!H18)</f>
        <v>0.94</v>
      </c>
      <c r="I19" s="24">
        <f>IF($N$2="lb",machine_libras!I18,machine_cm!I18)</f>
        <v>1</v>
      </c>
      <c r="J19" s="24">
        <f>IF($N$2="lb",machine_libras!J18,machine_cm!J18)</f>
        <v>18.312791666666666</v>
      </c>
      <c r="K19" s="24">
        <f>IF($N$2="lb",machine_libras!K18,machine_cm!K18)</f>
        <v>17.214024166666665</v>
      </c>
      <c r="L19" s="24">
        <f>IF($N$2="lb",machine_libras!L18,machine_cm!L18)</f>
        <v>1.1037512098299309</v>
      </c>
    </row>
    <row r="20" spans="2:12" ht="13.5" customHeight="1" x14ac:dyDescent="0.25">
      <c r="B20" t="str">
        <f>IF($N$2="lb",machine_libras!B19,machine_cm!B19)</f>
        <v>Tarefa 4</v>
      </c>
      <c r="C20" s="23">
        <f>IF($N$2="lb",machine_libras!C19,machine_cm!C19)</f>
        <v>23</v>
      </c>
      <c r="D20" s="24">
        <f>IF($N$2="lb",machine_libras!D19,machine_cm!D19)</f>
        <v>0.83333333333333337</v>
      </c>
      <c r="E20" s="24">
        <f>IF($N$2="lb",machine_libras!E19,machine_cm!E19)</f>
        <v>0.95499999999999996</v>
      </c>
      <c r="F20" s="24">
        <f>IF($N$2="lb",machine_libras!F19,machine_cm!F19)</f>
        <v>0.9325</v>
      </c>
      <c r="G20" s="24">
        <f>IF($N$2="lb",machine_libras!G19,machine_cm!G19)</f>
        <v>1</v>
      </c>
      <c r="H20" s="24">
        <f>IF($N$2="lb",machine_libras!H19,machine_cm!H19)</f>
        <v>0.94</v>
      </c>
      <c r="I20" s="24">
        <f>IF($N$2="lb",machine_libras!I19,machine_cm!I19)</f>
        <v>1</v>
      </c>
      <c r="J20" s="24">
        <f>IF($N$2="lb",machine_libras!J19,machine_cm!J19)</f>
        <v>17.068635416666666</v>
      </c>
      <c r="K20" s="24">
        <f>IF($N$2="lb",machine_libras!K19,machine_cm!K19)</f>
        <v>16.044517291666665</v>
      </c>
      <c r="L20" s="24">
        <f>IF($N$2="lb",machine_libras!L19,machine_cm!L19)</f>
        <v>1.1842051496225678</v>
      </c>
    </row>
    <row r="21" spans="2:12" ht="13.5" customHeight="1" x14ac:dyDescent="0.25">
      <c r="B21" t="str">
        <f>IF($N$2="lb",machine_libras!B20,machine_cm!B20)</f>
        <v/>
      </c>
      <c r="C21" s="23" t="str">
        <f>IF($N$2="lb",machine_libras!C20,machine_cm!C20)</f>
        <v/>
      </c>
      <c r="D21" s="24" t="str">
        <f>IF($N$2="lb",machine_libras!D20,machine_cm!D20)</f>
        <v/>
      </c>
      <c r="E21" s="24" t="str">
        <f>IF($N$2="lb",machine_libras!E20,machine_cm!E20)</f>
        <v/>
      </c>
      <c r="F21" s="24" t="str">
        <f>IF($N$2="lb",machine_libras!F20,machine_cm!F20)</f>
        <v/>
      </c>
      <c r="G21" s="24" t="str">
        <f>IF($N$2="lb",machine_libras!G20,machine_cm!G20)</f>
        <v/>
      </c>
      <c r="H21" s="24" t="str">
        <f>IF($N$2="lb",machine_libras!H20,machine_cm!H20)</f>
        <v/>
      </c>
      <c r="I21" s="24" t="str">
        <f>IF($N$2="lb",machine_libras!I20,machine_cm!I20)</f>
        <v/>
      </c>
      <c r="J21" s="24" t="str">
        <f>IF($N$2="lb",machine_libras!J20,machine_cm!J20)</f>
        <v/>
      </c>
      <c r="K21" s="24" t="str">
        <f>IF($N$2="lb",machine_libras!K20,machine_cm!K20)</f>
        <v/>
      </c>
      <c r="L21" s="24" t="str">
        <f>IF($N$2="lb",machine_libras!L20,machine_cm!L20)</f>
        <v/>
      </c>
    </row>
    <row r="22" spans="2:12" ht="13.5" customHeight="1" x14ac:dyDescent="0.25">
      <c r="B22" t="str">
        <f>IF($N$2="lb",machine_libras!B21,machine_cm!B21)</f>
        <v/>
      </c>
      <c r="C22" s="23" t="str">
        <f>IF($N$2="lb",machine_libras!C21,machine_cm!C21)</f>
        <v/>
      </c>
      <c r="D22" s="23" t="str">
        <f>IF($N$2="lb",machine_libras!D21,machine_cm!D21)</f>
        <v/>
      </c>
      <c r="E22" s="23" t="str">
        <f>IF($N$2="lb",machine_libras!E21,machine_cm!E21)</f>
        <v/>
      </c>
      <c r="F22" s="23" t="str">
        <f>IF($N$2="lb",machine_libras!F21,machine_cm!F21)</f>
        <v/>
      </c>
      <c r="G22" s="23" t="str">
        <f>IF($N$2="lb",machine_libras!G21,machine_cm!G21)</f>
        <v/>
      </c>
      <c r="H22" s="23" t="str">
        <f>IF($N$2="lb",machine_libras!H21,machine_cm!H21)</f>
        <v/>
      </c>
      <c r="I22" s="23" t="str">
        <f>IF($N$2="lb",machine_libras!I21,machine_cm!I21)</f>
        <v/>
      </c>
      <c r="J22" s="23" t="str">
        <f>IF($N$2="lb",machine_libras!J21,machine_cm!J21)</f>
        <v/>
      </c>
      <c r="K22" s="23" t="str">
        <f>IF($N$2="lb",machine_libras!K21,machine_cm!K21)</f>
        <v/>
      </c>
      <c r="L22" s="23" t="str">
        <f>IF($N$2="lb",machine_libras!L21,machine_cm!L21)</f>
        <v/>
      </c>
    </row>
    <row r="23" spans="2:12" ht="13.5" customHeight="1" x14ac:dyDescent="0.25">
      <c r="B23" t="str">
        <f>IF($N$2="lb",machine_libras!B22,machine_cm!B22)</f>
        <v/>
      </c>
      <c r="C23" s="23" t="str">
        <f>IF($N$2="lb",machine_libras!C22,machine_cm!C22)</f>
        <v/>
      </c>
      <c r="D23" s="23" t="str">
        <f>IF($N$2="lb",machine_libras!D22,machine_cm!D22)</f>
        <v/>
      </c>
      <c r="E23" s="23" t="str">
        <f>IF($N$2="lb",machine_libras!E22,machine_cm!E22)</f>
        <v/>
      </c>
      <c r="F23" s="23" t="str">
        <f>IF($N$2="lb",machine_libras!F22,machine_cm!F22)</f>
        <v/>
      </c>
      <c r="G23" s="23" t="str">
        <f>IF($N$2="lb",machine_libras!G22,machine_cm!G22)</f>
        <v/>
      </c>
      <c r="H23" s="23" t="str">
        <f>IF($N$2="lb",machine_libras!H22,machine_cm!H22)</f>
        <v/>
      </c>
      <c r="I23" s="23" t="str">
        <f>IF($N$2="lb",machine_libras!I22,machine_cm!I22)</f>
        <v/>
      </c>
      <c r="J23" s="23" t="str">
        <f>IF($N$2="lb",machine_libras!J22,machine_cm!J22)</f>
        <v/>
      </c>
      <c r="K23" s="23" t="str">
        <f>IF($N$2="lb",machine_libras!K22,machine_cm!K22)</f>
        <v/>
      </c>
      <c r="L23" s="23" t="str">
        <f>IF($N$2="lb",machine_libras!L22,machine_cm!L22)</f>
        <v/>
      </c>
    </row>
    <row r="24" spans="2:12" ht="13.5" customHeight="1" x14ac:dyDescent="0.25">
      <c r="B24" t="str">
        <f>IF($N$2="lb",machine_libras!B23,machine_cm!B23)</f>
        <v/>
      </c>
      <c r="C24" s="23" t="str">
        <f>IF($N$2="lb",machine_libras!C23,machine_cm!C23)</f>
        <v/>
      </c>
      <c r="D24" s="23" t="str">
        <f>IF($N$2="lb",machine_libras!D23,machine_cm!D23)</f>
        <v/>
      </c>
      <c r="E24" s="23" t="str">
        <f>IF($N$2="lb",machine_libras!E23,machine_cm!E23)</f>
        <v/>
      </c>
      <c r="F24" s="23" t="str">
        <f>IF($N$2="lb",machine_libras!F23,machine_cm!F23)</f>
        <v/>
      </c>
      <c r="G24" s="23" t="str">
        <f>IF($N$2="lb",machine_libras!G23,machine_cm!G23)</f>
        <v/>
      </c>
      <c r="H24" s="23" t="str">
        <f>IF($N$2="lb",machine_libras!H23,machine_cm!H23)</f>
        <v/>
      </c>
      <c r="I24" s="23" t="str">
        <f>IF($N$2="lb",machine_libras!I23,machine_cm!I23)</f>
        <v/>
      </c>
      <c r="J24" s="23" t="str">
        <f>IF($N$2="lb",machine_libras!J23,machine_cm!J23)</f>
        <v/>
      </c>
      <c r="K24" s="23" t="str">
        <f>IF($N$2="lb",machine_libras!K23,machine_cm!K23)</f>
        <v/>
      </c>
      <c r="L24" s="23" t="str">
        <f>IF($N$2="lb",machine_libras!L23,machine_cm!L23)</f>
        <v/>
      </c>
    </row>
    <row r="25" spans="2:12" ht="13.5" customHeight="1" x14ac:dyDescent="0.25">
      <c r="B25" t="str">
        <f>IF($N$2="lb",machine_libras!B24,machine_cm!B24)</f>
        <v/>
      </c>
      <c r="C25" s="23" t="str">
        <f>IF($N$2="lb",machine_libras!C24,machine_cm!C24)</f>
        <v/>
      </c>
      <c r="D25" s="23" t="str">
        <f>IF($N$2="lb",machine_libras!D24,machine_cm!D24)</f>
        <v/>
      </c>
      <c r="E25" s="23" t="str">
        <f>IF($N$2="lb",machine_libras!E24,machine_cm!E24)</f>
        <v/>
      </c>
      <c r="F25" s="23" t="str">
        <f>IF($N$2="lb",machine_libras!F24,machine_cm!F24)</f>
        <v/>
      </c>
      <c r="G25" s="23" t="str">
        <f>IF($N$2="lb",machine_libras!G24,machine_cm!G24)</f>
        <v/>
      </c>
      <c r="H25" s="23" t="str">
        <f>IF($N$2="lb",machine_libras!H24,machine_cm!H24)</f>
        <v/>
      </c>
      <c r="I25" s="23" t="str">
        <f>IF($N$2="lb",machine_libras!I24,machine_cm!I24)</f>
        <v/>
      </c>
      <c r="J25" s="23" t="str">
        <f>IF($N$2="lb",machine_libras!J24,machine_cm!J24)</f>
        <v/>
      </c>
      <c r="K25" s="23" t="str">
        <f>IF($N$2="lb",machine_libras!K24,machine_cm!K24)</f>
        <v/>
      </c>
      <c r="L25" s="23" t="str">
        <f>IF($N$2="lb",machine_libras!L24,machine_cm!L24)</f>
        <v/>
      </c>
    </row>
    <row r="26" spans="2:12" ht="13.5" customHeight="1" x14ac:dyDescent="0.25">
      <c r="B26" t="str">
        <f>IF($N$2="lb",machine_libras!B25,machine_cm!B25)</f>
        <v/>
      </c>
      <c r="C26" s="23" t="str">
        <f>IF($N$2="lb",machine_libras!C25,machine_cm!C25)</f>
        <v/>
      </c>
      <c r="D26" s="23" t="str">
        <f>IF($N$2="lb",machine_libras!D25,machine_cm!D25)</f>
        <v/>
      </c>
      <c r="E26" s="23" t="str">
        <f>IF($N$2="lb",machine_libras!E25,machine_cm!E25)</f>
        <v/>
      </c>
      <c r="F26" s="23" t="str">
        <f>IF($N$2="lb",machine_libras!F25,machine_cm!F25)</f>
        <v/>
      </c>
      <c r="G26" s="23" t="str">
        <f>IF($N$2="lb",machine_libras!G25,machine_cm!G25)</f>
        <v/>
      </c>
      <c r="H26" s="23" t="str">
        <f>IF($N$2="lb",machine_libras!H25,machine_cm!H25)</f>
        <v/>
      </c>
      <c r="I26" s="23" t="str">
        <f>IF($N$2="lb",machine_libras!I25,machine_cm!I25)</f>
        <v/>
      </c>
      <c r="J26" s="23" t="str">
        <f>IF($N$2="lb",machine_libras!J25,machine_cm!J25)</f>
        <v/>
      </c>
      <c r="K26" s="23" t="str">
        <f>IF($N$2="lb",machine_libras!K25,machine_cm!K25)</f>
        <v/>
      </c>
      <c r="L26" s="23" t="str">
        <f>IF($N$2="lb",machine_libras!L25,machine_cm!L25)</f>
        <v/>
      </c>
    </row>
    <row r="28" spans="2:12" ht="33" customHeight="1" x14ac:dyDescent="0.25">
      <c r="C28" s="12" t="str">
        <f>IFERROR(IF(N$2="lb",machine_libras!P29,machine_cm!P29),"")</f>
        <v>ITLC..</v>
      </c>
      <c r="D28" s="13">
        <f>IFERROR(IF(N$2="lb",machine_libras!O29,machine_cm!O29),"")</f>
        <v>1.4921549263007856</v>
      </c>
      <c r="E28" s="35" t="str">
        <f>IFERROR(IF(N$2="lb",machine_libras!Q29,machine_cm!Q29),"")</f>
        <v>A tarefa pode causar problemas a alguns trabalhadores. Convem estudar o posto de trabalho e realizar as modificações que se mostrarem pertinentes.</v>
      </c>
      <c r="F28" s="35"/>
      <c r="G28" s="35"/>
      <c r="H28" s="35"/>
      <c r="I28" s="35"/>
      <c r="J28" s="35"/>
      <c r="K28" s="35"/>
      <c r="L28" s="36"/>
    </row>
  </sheetData>
  <mergeCells count="1">
    <mergeCell ref="E28:L28"/>
  </mergeCells>
  <conditionalFormatting sqref="D28">
    <cfRule type="cellIs" dxfId="14" priority="33" operator="greaterThanOrEqual">
      <formula>3</formula>
    </cfRule>
    <cfRule type="cellIs" dxfId="13" priority="34" operator="between">
      <formula>1</formula>
      <formula>3</formula>
    </cfRule>
    <cfRule type="cellIs" dxfId="12" priority="35" operator="lessThanOrEqual">
      <formula>1</formula>
    </cfRule>
  </conditionalFormatting>
  <conditionalFormatting sqref="C28">
    <cfRule type="cellIs" dxfId="11" priority="30" operator="equal">
      <formula>"ITLC..."</formula>
    </cfRule>
    <cfRule type="cellIs" dxfId="10" priority="31" operator="equal">
      <formula>"ITLC.."</formula>
    </cfRule>
    <cfRule type="cellIs" dxfId="9" priority="32" operator="equal">
      <formula>"ITLC."</formula>
    </cfRule>
  </conditionalFormatting>
  <conditionalFormatting sqref="E28:L28">
    <cfRule type="cellIs" dxfId="8" priority="27" operator="equal">
      <formula>"A tarefa ocasionará problemas para a maior parte dos trabalhadores. Deve ser ajustada urgentemente."</formula>
    </cfRule>
    <cfRule type="cellIs" dxfId="7" priority="28" operator="equal">
      <formula>"A tarefa pode causar problemas a alguns trabalhadores. Convem estudar o posto de trabalho e realizar as modificações que se mostrarem pertinentes."</formula>
    </cfRule>
    <cfRule type="cellIs" dxfId="6" priority="29" operator="equal">
      <formula>"A tarefa pode ser realizada pela maior parte dos trabalhadores sem lhes ocasionar problemas"</formula>
    </cfRule>
  </conditionalFormatting>
  <conditionalFormatting sqref="O5:O14">
    <cfRule type="cellIs" priority="20" stopIfTrue="1" operator="equal">
      <formula>""</formula>
    </cfRule>
    <cfRule type="cellIs" dxfId="5" priority="24" operator="greaterThanOrEqual">
      <formula>3</formula>
    </cfRule>
    <cfRule type="cellIs" dxfId="4" priority="25" operator="between">
      <formula>1</formula>
      <formula>3</formula>
    </cfRule>
    <cfRule type="cellIs" dxfId="3" priority="26" operator="lessThanOrEqual">
      <formula>1</formula>
    </cfRule>
  </conditionalFormatting>
  <conditionalFormatting sqref="O5:O14">
    <cfRule type="cellIs" priority="16" stopIfTrue="1" operator="equal">
      <formula>""</formula>
    </cfRule>
    <cfRule type="cellIs" dxfId="2" priority="17" operator="greaterThanOrEqual">
      <formula>3</formula>
    </cfRule>
    <cfRule type="cellIs" dxfId="1" priority="18" operator="between">
      <formula>1</formula>
      <formula>3</formula>
    </cfRule>
    <cfRule type="cellIs" dxfId="0" priority="19" operator="lessThanOrEqual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machine_cm!$AF$1:$AF$3</xm:f>
          </x14:formula1>
          <xm:sqref>K5:K14</xm:sqref>
        </x14:dataValidation>
        <x14:dataValidation type="list" showInputMessage="1" showErrorMessage="1">
          <x14:formula1>
            <xm:f>machine_cm!$AF$6:$AF$8</xm:f>
          </x14:formula1>
          <xm:sqref>L5:L14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1"/>
  <sheetViews>
    <sheetView zoomScale="85" zoomScaleNormal="85" workbookViewId="0">
      <selection activeCell="J5" sqref="J5"/>
    </sheetView>
  </sheetViews>
  <sheetFormatPr defaultRowHeight="15" x14ac:dyDescent="0.25"/>
  <cols>
    <col min="1" max="1" width="3.85546875" bestFit="1" customWidth="1"/>
    <col min="2" max="2" width="10" bestFit="1" customWidth="1"/>
    <col min="3" max="4" width="7.140625" bestFit="1" customWidth="1"/>
    <col min="5" max="5" width="8.28515625" bestFit="1" customWidth="1"/>
    <col min="6" max="6" width="11.7109375" bestFit="1" customWidth="1"/>
    <col min="7" max="7" width="10.28515625" bestFit="1" customWidth="1"/>
    <col min="8" max="8" width="8.28515625" bestFit="1" customWidth="1"/>
    <col min="9" max="9" width="6.85546875" bestFit="1" customWidth="1"/>
    <col min="10" max="10" width="8.7109375" bestFit="1" customWidth="1"/>
    <col min="11" max="12" width="8.28515625" bestFit="1" customWidth="1"/>
    <col min="13" max="13" width="10" bestFit="1" customWidth="1"/>
    <col min="17" max="17" width="33.5703125" customWidth="1"/>
    <col min="31" max="31" width="16.42578125" bestFit="1" customWidth="1"/>
    <col min="32" max="32" width="7.85546875" bestFit="1" customWidth="1"/>
  </cols>
  <sheetData>
    <row r="1" spans="1:46" x14ac:dyDescent="0.25">
      <c r="C1" s="3" t="s">
        <v>1</v>
      </c>
      <c r="D1" s="3" t="s">
        <v>2</v>
      </c>
      <c r="E1" s="3" t="s">
        <v>12</v>
      </c>
      <c r="F1" s="3" t="s">
        <v>13</v>
      </c>
      <c r="G1" s="3" t="s">
        <v>3</v>
      </c>
      <c r="H1" s="3" t="s">
        <v>32</v>
      </c>
      <c r="I1" s="3" t="s">
        <v>31</v>
      </c>
      <c r="J1" s="3" t="s">
        <v>4</v>
      </c>
      <c r="K1" s="3" t="s">
        <v>14</v>
      </c>
      <c r="L1" s="3" t="s">
        <v>41</v>
      </c>
      <c r="M1" s="3" t="s">
        <v>47</v>
      </c>
      <c r="N1" s="3" t="s">
        <v>46</v>
      </c>
      <c r="P1" s="15"/>
      <c r="Q1" s="15"/>
      <c r="R1" s="16" t="s">
        <v>71</v>
      </c>
      <c r="S1" s="16" t="s">
        <v>72</v>
      </c>
      <c r="T1" s="16" t="s">
        <v>72</v>
      </c>
      <c r="U1" s="16" t="s">
        <v>72</v>
      </c>
      <c r="V1" s="16" t="s">
        <v>73</v>
      </c>
      <c r="W1" s="16"/>
      <c r="X1" s="16"/>
      <c r="Y1" s="16"/>
      <c r="Z1" s="16"/>
      <c r="AA1" s="16"/>
      <c r="AB1" s="16"/>
      <c r="AC1" s="16"/>
      <c r="AD1" s="16"/>
      <c r="AE1" t="s">
        <v>41</v>
      </c>
      <c r="AJ1" s="3" t="s">
        <v>8</v>
      </c>
      <c r="AK1" s="3" t="s">
        <v>9</v>
      </c>
      <c r="AL1" s="27"/>
      <c r="AN1" s="25"/>
      <c r="AO1" s="37">
        <v>1</v>
      </c>
      <c r="AP1" s="37"/>
      <c r="AQ1" s="37">
        <v>2</v>
      </c>
      <c r="AR1" s="37"/>
      <c r="AS1" s="37">
        <v>8</v>
      </c>
      <c r="AT1" s="37"/>
    </row>
    <row r="2" spans="1:46" x14ac:dyDescent="0.25">
      <c r="A2">
        <v>1</v>
      </c>
      <c r="B2" t="s">
        <v>0</v>
      </c>
      <c r="C2" s="20">
        <f>IF(Dashboard_NIOSH!C5="","",Dashboard_NIOSH!C5)</f>
        <v>21</v>
      </c>
      <c r="D2" s="20">
        <f>IF(Dashboard_NIOSH!D5="","",Dashboard_NIOSH!D5)</f>
        <v>30</v>
      </c>
      <c r="E2" s="20">
        <f>IF(Dashboard_NIOSH!E5="","",Dashboard_NIOSH!E5)</f>
        <v>100</v>
      </c>
      <c r="F2" s="20">
        <f>IF(Dashboard_NIOSH!F5="","",Dashboard_NIOSH!F5)</f>
        <v>100</v>
      </c>
      <c r="G2" s="20">
        <f>IF(OR(E2="",F2=""),"",ABS(E2-F2))</f>
        <v>0</v>
      </c>
      <c r="H2" s="20">
        <f>IF(Dashboard_NIOSH!G5="","",Dashboard_NIOSH!G5)</f>
        <v>0</v>
      </c>
      <c r="I2" s="20">
        <f>IF(Dashboard_NIOSH!H5="","",Dashboard_NIOSH!H5)</f>
        <v>0</v>
      </c>
      <c r="J2" s="38">
        <f>IF(Dashboard_NIOSH!I5="","",Dashboard_NIOSH!I5)</f>
        <v>2</v>
      </c>
      <c r="K2" s="20">
        <f>IF(Dashboard_NIOSH!J5="","",Dashboard_NIOSH!J5)</f>
        <v>1</v>
      </c>
      <c r="L2" s="20" t="str">
        <f>IF(Dashboard_NIOSH!K5="","",Dashboard_NIOSH!K5)</f>
        <v>regular</v>
      </c>
      <c r="M2" s="20" t="str">
        <f>IF(Dashboard_NIOSH!L5="","",Dashboard_NIOSH!L5)</f>
        <v>boa</v>
      </c>
      <c r="N2" s="20" t="str">
        <f>IF(OR(L2="",M2=""),"",IF(L2="amorfo","ruim",IF(M2="boa","boa","média")))</f>
        <v>boa</v>
      </c>
      <c r="O2" s="7"/>
      <c r="Q2" s="18" t="str">
        <f>IF(OR(R2&lt;&gt;"",S2&lt;&gt;"",T2&lt;&gt;"",U2&lt;&gt;"",V2&lt;&gt;""),CONCATENATE("Erro! Lembre que: ",R2,W2,S2,X2,T2,Y2,U2,Z2,V2),"")</f>
        <v/>
      </c>
      <c r="R2" s="18" t="str">
        <f>IF(C2="","",IF(C2&gt;C$15,CONCATENATE("CLR&lt;=",C15,R$1),""))</f>
        <v/>
      </c>
      <c r="S2" s="18" t="str">
        <f>IF(D2="","",IF(OR(D2&lt;=D$14,D2&gt;D$15),CONCATENATE(D$14,"cm&lt;=H&lt;",D$15,S$1),""))</f>
        <v/>
      </c>
      <c r="T2" s="18" t="str">
        <f>IF(E2="","",IF(E2&gt;E$15,CONCATENATE("Vi&lt;=",E$15,T$1),""))</f>
        <v/>
      </c>
      <c r="U2" s="18" t="str">
        <f>IF(OR(E2="",F2=""),"",IF(OR(ABS(F2-E2)=F$14,ABS(F2-E2)&gt;F$15),CONCATENATE(F$14,U$1,"&lt;│Vf-Vi&lt;=",F$15,U$1),""))</f>
        <v/>
      </c>
      <c r="V2" s="18" t="str">
        <f>IF(OR(H2="",I2=""),"",IF(ABS(I2+H2)&gt;G$15,CONCATENATE("(Ai+Af)&lt;=",G$15,V$1),""))</f>
        <v/>
      </c>
      <c r="W2" s="18" t="str">
        <f>IF(R2="","","; ")</f>
        <v/>
      </c>
      <c r="X2" s="18" t="str">
        <f t="shared" ref="X2:Z2" si="0">IF(S2="","","; ")</f>
        <v/>
      </c>
      <c r="Y2" s="18" t="str">
        <f t="shared" si="0"/>
        <v/>
      </c>
      <c r="Z2" s="18" t="str">
        <f t="shared" si="0"/>
        <v/>
      </c>
      <c r="AE2" t="s">
        <v>42</v>
      </c>
      <c r="AF2" t="s">
        <v>45</v>
      </c>
      <c r="AI2" t="s">
        <v>50</v>
      </c>
      <c r="AJ2" s="2">
        <v>1</v>
      </c>
      <c r="AK2" s="2">
        <v>1</v>
      </c>
      <c r="AL2" s="3"/>
      <c r="AN2" s="25" t="s">
        <v>7</v>
      </c>
      <c r="AO2" s="25" t="s">
        <v>8</v>
      </c>
      <c r="AP2" s="25" t="s">
        <v>9</v>
      </c>
      <c r="AQ2" s="25" t="s">
        <v>8</v>
      </c>
      <c r="AR2" s="25" t="s">
        <v>9</v>
      </c>
      <c r="AS2" s="25" t="s">
        <v>8</v>
      </c>
      <c r="AT2" s="25" t="s">
        <v>9</v>
      </c>
    </row>
    <row r="3" spans="1:46" x14ac:dyDescent="0.25">
      <c r="A3">
        <v>2</v>
      </c>
      <c r="B3" t="s">
        <v>5</v>
      </c>
      <c r="C3" s="20">
        <f>IF(Dashboard_NIOSH!C6="","",Dashboard_NIOSH!C6)</f>
        <v>22</v>
      </c>
      <c r="D3" s="20">
        <f>IF(Dashboard_NIOSH!D6="","",Dashboard_NIOSH!D6)</f>
        <v>30</v>
      </c>
      <c r="E3" s="20">
        <f>IF(Dashboard_NIOSH!E6="","",Dashboard_NIOSH!E6)</f>
        <v>78.599999999999994</v>
      </c>
      <c r="F3" s="20">
        <f>IF(Dashboard_NIOSH!F6="","",Dashboard_NIOSH!F6)</f>
        <v>100</v>
      </c>
      <c r="G3" s="20">
        <f t="shared" ref="G3:G11" si="1">IF(OR(E3="",F3=""),"",ABS(E3-F3))</f>
        <v>21.400000000000006</v>
      </c>
      <c r="H3" s="20">
        <f>IF(Dashboard_NIOSH!G6="","",Dashboard_NIOSH!G6)</f>
        <v>0</v>
      </c>
      <c r="I3" s="20">
        <f>IF(Dashboard_NIOSH!H6="","",Dashboard_NIOSH!H6)</f>
        <v>0</v>
      </c>
      <c r="J3" s="30">
        <f>IF(Dashboard_NIOSH!I6="","",Dashboard_NIOSH!I6)</f>
        <v>2</v>
      </c>
      <c r="K3" s="20">
        <f>IF(Dashboard_NIOSH!J6="","",Dashboard_NIOSH!J6)</f>
        <v>1</v>
      </c>
      <c r="L3" s="20" t="str">
        <f>IF(Dashboard_NIOSH!K6="","",Dashboard_NIOSH!K6)</f>
        <v>regular</v>
      </c>
      <c r="M3" s="20" t="str">
        <f>IF(Dashboard_NIOSH!L6="","",Dashboard_NIOSH!L6)</f>
        <v>boa</v>
      </c>
      <c r="N3" s="20" t="str">
        <f t="shared" ref="N3:N11" si="2">IF(OR(L3="",M3=""),"",IF(L3="amorfo","ruim",IF(M3="boa","boa","média")))</f>
        <v>boa</v>
      </c>
      <c r="O3" s="7"/>
      <c r="Q3" s="18" t="str">
        <f t="shared" ref="Q3:Q11" si="3">IF(OR(R3&lt;&gt;"",S3&lt;&gt;"",T3&lt;&gt;"",U3&lt;&gt;"",V3&lt;&gt;""),CONCATENATE("Erro! Lembre que: ",R3,W3,S3,X3,T3,Y3,U3,Z3,V3),"")</f>
        <v/>
      </c>
      <c r="R3" s="18" t="str">
        <f t="shared" ref="R3:R11" si="4">IF(C3="","",IF(C3&gt;C$15,CONCATENATE("CLR&lt;=",C16,R$1),""))</f>
        <v/>
      </c>
      <c r="S3" s="18" t="str">
        <f t="shared" ref="S3:S11" si="5">IF(D3="","",IF(OR(D3&lt;=D$14,D3&gt;D$15),CONCATENATE(D$14,"cm&lt;=H&lt;",D$15,S$1),""))</f>
        <v/>
      </c>
      <c r="T3" s="18" t="str">
        <f t="shared" ref="T3:T11" si="6">IF(E3="","",IF(E3&gt;E$15,CONCATENATE("Vi&lt;=",E$15,T$1),""))</f>
        <v/>
      </c>
      <c r="U3" s="18" t="str">
        <f t="shared" ref="U3:U11" si="7">IF(OR(E3="",F3=""),"",IF(OR(ABS(F3-E3)=F$14,ABS(F3-E3)&gt;F$15),CONCATENATE(F$14,U$1,"&lt;│Vf-Vi&lt;=",F$15,U$1),""))</f>
        <v/>
      </c>
      <c r="V3" s="18" t="str">
        <f t="shared" ref="V3:V11" si="8">IF(OR(H3="",I3=""),"",IF(ABS(I3+H3)&gt;G$15,CONCATENATE("(Ai+Af)&lt;=",G$15,V$1),""))</f>
        <v/>
      </c>
      <c r="W3" s="18" t="str">
        <f t="shared" ref="W3:W11" si="9">IF(R3="","","; ")</f>
        <v/>
      </c>
      <c r="X3" s="18" t="str">
        <f t="shared" ref="X3:X11" si="10">IF(S3="","","; ")</f>
        <v/>
      </c>
      <c r="Y3" s="18" t="str">
        <f t="shared" ref="Y3:Y11" si="11">IF(T3="","","; ")</f>
        <v/>
      </c>
      <c r="Z3" s="18" t="str">
        <f t="shared" ref="Z3:Z11" si="12">IF(U3="","","; ")</f>
        <v/>
      </c>
      <c r="AE3" t="s">
        <v>43</v>
      </c>
      <c r="AF3" t="s">
        <v>44</v>
      </c>
      <c r="AI3" t="s">
        <v>33</v>
      </c>
      <c r="AJ3" s="2">
        <v>0.95</v>
      </c>
      <c r="AK3" s="2">
        <v>1</v>
      </c>
      <c r="AL3" s="2"/>
      <c r="AN3" s="2">
        <v>0.2</v>
      </c>
      <c r="AO3" s="1">
        <v>1</v>
      </c>
      <c r="AP3" s="1">
        <v>1</v>
      </c>
      <c r="AQ3" s="1">
        <v>0.95</v>
      </c>
      <c r="AR3" s="1">
        <v>0.95</v>
      </c>
      <c r="AS3" s="1">
        <v>0.85</v>
      </c>
      <c r="AT3" s="1">
        <v>0.85</v>
      </c>
    </row>
    <row r="4" spans="1:46" x14ac:dyDescent="0.25">
      <c r="A4">
        <v>3</v>
      </c>
      <c r="B4" t="s">
        <v>6</v>
      </c>
      <c r="C4" s="20">
        <f>IF(Dashboard_NIOSH!C7="","",Dashboard_NIOSH!C7)</f>
        <v>19</v>
      </c>
      <c r="D4" s="20">
        <f>IF(Dashboard_NIOSH!D7="","",Dashboard_NIOSH!D7)</f>
        <v>30</v>
      </c>
      <c r="E4" s="20">
        <f>IF(Dashboard_NIOSH!E7="","",Dashboard_NIOSH!E7)</f>
        <v>70</v>
      </c>
      <c r="F4" s="20">
        <f>IF(Dashboard_NIOSH!F7="","",Dashboard_NIOSH!F7)</f>
        <v>100</v>
      </c>
      <c r="G4" s="20">
        <f t="shared" si="1"/>
        <v>30</v>
      </c>
      <c r="H4" s="20">
        <f>IF(Dashboard_NIOSH!G7="","",Dashboard_NIOSH!G7)</f>
        <v>0</v>
      </c>
      <c r="I4" s="20">
        <f>IF(Dashboard_NIOSH!H7="","",Dashboard_NIOSH!H7)</f>
        <v>0</v>
      </c>
      <c r="J4" s="30">
        <f>IF(Dashboard_NIOSH!I7="","",Dashboard_NIOSH!I7)</f>
        <v>1</v>
      </c>
      <c r="K4" s="20">
        <f>IF(Dashboard_NIOSH!J7="","",Dashboard_NIOSH!J7)</f>
        <v>1</v>
      </c>
      <c r="L4" s="20" t="str">
        <f>IF(Dashboard_NIOSH!K7="","",Dashboard_NIOSH!K7)</f>
        <v>regular</v>
      </c>
      <c r="M4" s="20" t="str">
        <f>IF(Dashboard_NIOSH!L7="","",Dashboard_NIOSH!L7)</f>
        <v>boa</v>
      </c>
      <c r="N4" s="20" t="str">
        <f t="shared" si="2"/>
        <v>boa</v>
      </c>
      <c r="O4" s="7"/>
      <c r="P4" s="1"/>
      <c r="Q4" s="18" t="str">
        <f t="shared" si="3"/>
        <v/>
      </c>
      <c r="R4" s="18" t="str">
        <f t="shared" si="4"/>
        <v/>
      </c>
      <c r="S4" s="18" t="str">
        <f t="shared" si="5"/>
        <v/>
      </c>
      <c r="T4" s="18" t="str">
        <f t="shared" si="6"/>
        <v/>
      </c>
      <c r="U4" s="18" t="str">
        <f t="shared" si="7"/>
        <v/>
      </c>
      <c r="V4" s="18" t="str">
        <f t="shared" si="8"/>
        <v/>
      </c>
      <c r="W4" s="18" t="str">
        <f t="shared" si="9"/>
        <v/>
      </c>
      <c r="X4" s="18" t="str">
        <f t="shared" si="10"/>
        <v/>
      </c>
      <c r="Y4" s="18" t="str">
        <f t="shared" si="11"/>
        <v/>
      </c>
      <c r="Z4" s="18" t="str">
        <f t="shared" si="12"/>
        <v/>
      </c>
      <c r="AI4" t="s">
        <v>40</v>
      </c>
      <c r="AJ4" s="2">
        <v>0.9</v>
      </c>
      <c r="AK4" s="2">
        <v>0.9</v>
      </c>
      <c r="AL4" s="2"/>
      <c r="AN4" s="2">
        <v>0.30000000000000004</v>
      </c>
      <c r="AO4" s="1">
        <f>(((AO$6-AO$3)*($AN4-$AN$3))/($AN$6-$AN$3))+(AO$3)</f>
        <v>0.99</v>
      </c>
      <c r="AP4" s="1">
        <f t="shared" ref="AP4:AT5" si="13">(((AP$6-AP$3)*($AN4-$AN$3))/($AN$6-$AN$3))+(AP$3)</f>
        <v>0.99</v>
      </c>
      <c r="AQ4" s="1">
        <f t="shared" si="13"/>
        <v>0.94</v>
      </c>
      <c r="AR4" s="1">
        <f t="shared" si="13"/>
        <v>0.94</v>
      </c>
      <c r="AS4" s="1">
        <f t="shared" si="13"/>
        <v>0.83666666666666667</v>
      </c>
      <c r="AT4" s="1">
        <f t="shared" si="13"/>
        <v>0.83666666666666667</v>
      </c>
    </row>
    <row r="5" spans="1:46" x14ac:dyDescent="0.25">
      <c r="A5">
        <v>4</v>
      </c>
      <c r="B5" t="s">
        <v>16</v>
      </c>
      <c r="C5" s="20">
        <f>IF(Dashboard_NIOSH!C8="","",Dashboard_NIOSH!C8)</f>
        <v>19</v>
      </c>
      <c r="D5" s="20">
        <f>IF(Dashboard_NIOSH!D8="","",Dashboard_NIOSH!D8)</f>
        <v>30</v>
      </c>
      <c r="E5" s="20">
        <f>IF(Dashboard_NIOSH!E8="","",Dashboard_NIOSH!E8)</f>
        <v>60</v>
      </c>
      <c r="F5" s="20">
        <f>IF(Dashboard_NIOSH!F8="","",Dashboard_NIOSH!F8)</f>
        <v>100</v>
      </c>
      <c r="G5" s="20">
        <f t="shared" si="1"/>
        <v>40</v>
      </c>
      <c r="H5" s="20">
        <f>IF(Dashboard_NIOSH!G8="","",Dashboard_NIOSH!G8)</f>
        <v>0</v>
      </c>
      <c r="I5" s="20">
        <f>IF(Dashboard_NIOSH!H8="","",Dashboard_NIOSH!H8)</f>
        <v>0</v>
      </c>
      <c r="J5" s="30">
        <f>IF(Dashboard_NIOSH!I8="","",Dashboard_NIOSH!I8)</f>
        <v>1</v>
      </c>
      <c r="K5" s="20">
        <f>IF(Dashboard_NIOSH!J8="","",Dashboard_NIOSH!J8)</f>
        <v>1</v>
      </c>
      <c r="L5" s="20" t="str">
        <f>IF(Dashboard_NIOSH!K8="","",Dashboard_NIOSH!K8)</f>
        <v>regular</v>
      </c>
      <c r="M5" s="20" t="str">
        <f>IF(Dashboard_NIOSH!L8="","",Dashboard_NIOSH!L8)</f>
        <v>boa</v>
      </c>
      <c r="N5" s="20" t="str">
        <f t="shared" si="2"/>
        <v>boa</v>
      </c>
      <c r="O5" s="7"/>
      <c r="Q5" s="18" t="str">
        <f t="shared" si="3"/>
        <v/>
      </c>
      <c r="R5" s="18" t="str">
        <f t="shared" si="4"/>
        <v/>
      </c>
      <c r="S5" s="18" t="str">
        <f t="shared" si="5"/>
        <v/>
      </c>
      <c r="T5" s="18" t="str">
        <f t="shared" si="6"/>
        <v/>
      </c>
      <c r="U5" s="18" t="str">
        <f t="shared" si="7"/>
        <v/>
      </c>
      <c r="V5" s="18" t="str">
        <f t="shared" si="8"/>
        <v/>
      </c>
      <c r="W5" s="18" t="str">
        <f t="shared" si="9"/>
        <v/>
      </c>
      <c r="X5" s="18" t="str">
        <f t="shared" si="10"/>
        <v/>
      </c>
      <c r="Y5" s="18" t="str">
        <f t="shared" si="11"/>
        <v/>
      </c>
      <c r="Z5" s="18" t="str">
        <f t="shared" si="12"/>
        <v/>
      </c>
      <c r="AI5" s="4"/>
      <c r="AJ5" s="2"/>
      <c r="AK5" s="2"/>
      <c r="AL5" s="2"/>
      <c r="AN5" s="2">
        <v>0.4</v>
      </c>
      <c r="AO5" s="1">
        <f>(((AO$6-AO$3)*($AN5-$AN$3))/($AN$6-$AN$3))+(AO$3)</f>
        <v>0.98</v>
      </c>
      <c r="AP5" s="1">
        <f t="shared" si="13"/>
        <v>0.98</v>
      </c>
      <c r="AQ5" s="1">
        <f t="shared" si="13"/>
        <v>0.93</v>
      </c>
      <c r="AR5" s="1">
        <f t="shared" si="13"/>
        <v>0.93</v>
      </c>
      <c r="AS5" s="1">
        <f t="shared" si="13"/>
        <v>0.82333333333333336</v>
      </c>
      <c r="AT5" s="1">
        <f t="shared" si="13"/>
        <v>0.82333333333333336</v>
      </c>
    </row>
    <row r="6" spans="1:46" x14ac:dyDescent="0.25">
      <c r="A6">
        <v>5</v>
      </c>
      <c r="B6" t="s">
        <v>17</v>
      </c>
      <c r="C6" s="20" t="str">
        <f>IF(Dashboard_NIOSH!C9="","",Dashboard_NIOSH!C9)</f>
        <v/>
      </c>
      <c r="D6" s="20" t="str">
        <f>IF(Dashboard_NIOSH!D9="","",Dashboard_NIOSH!D9)</f>
        <v/>
      </c>
      <c r="E6" s="20" t="str">
        <f>IF(Dashboard_NIOSH!E9="","",Dashboard_NIOSH!E9)</f>
        <v/>
      </c>
      <c r="F6" s="20" t="str">
        <f>IF(Dashboard_NIOSH!F9="","",Dashboard_NIOSH!F9)</f>
        <v/>
      </c>
      <c r="G6" s="20" t="str">
        <f t="shared" si="1"/>
        <v/>
      </c>
      <c r="H6" s="20" t="str">
        <f>IF(Dashboard_NIOSH!G9="","",Dashboard_NIOSH!G9)</f>
        <v/>
      </c>
      <c r="I6" s="20" t="str">
        <f>IF(Dashboard_NIOSH!H9="","",Dashboard_NIOSH!H9)</f>
        <v/>
      </c>
      <c r="J6" s="30" t="str">
        <f>IF(Dashboard_NIOSH!I9="","",Dashboard_NIOSH!I9)</f>
        <v/>
      </c>
      <c r="K6" s="20" t="str">
        <f>IF(Dashboard_NIOSH!J9="","",Dashboard_NIOSH!J9)</f>
        <v/>
      </c>
      <c r="L6" s="20" t="str">
        <f>IF(Dashboard_NIOSH!K9="","",Dashboard_NIOSH!K9)</f>
        <v/>
      </c>
      <c r="M6" s="20" t="str">
        <f>IF(Dashboard_NIOSH!L9="","",Dashboard_NIOSH!L9)</f>
        <v/>
      </c>
      <c r="N6" s="20" t="str">
        <f t="shared" si="2"/>
        <v/>
      </c>
      <c r="O6" s="7"/>
      <c r="Q6" s="18" t="str">
        <f t="shared" si="3"/>
        <v/>
      </c>
      <c r="R6" s="18" t="str">
        <f t="shared" si="4"/>
        <v/>
      </c>
      <c r="S6" s="18" t="str">
        <f t="shared" si="5"/>
        <v/>
      </c>
      <c r="T6" s="18" t="str">
        <f t="shared" si="6"/>
        <v/>
      </c>
      <c r="U6" s="18" t="str">
        <f t="shared" si="7"/>
        <v/>
      </c>
      <c r="V6" s="18" t="str">
        <f t="shared" si="8"/>
        <v/>
      </c>
      <c r="W6" s="18" t="str">
        <f t="shared" si="9"/>
        <v/>
      </c>
      <c r="X6" s="18" t="str">
        <f t="shared" si="10"/>
        <v/>
      </c>
      <c r="Y6" s="18" t="str">
        <f t="shared" si="11"/>
        <v/>
      </c>
      <c r="Z6" s="18" t="str">
        <f t="shared" si="12"/>
        <v/>
      </c>
      <c r="AE6" t="s">
        <v>47</v>
      </c>
      <c r="AI6" s="4"/>
      <c r="AJ6" s="2"/>
      <c r="AK6" s="2"/>
      <c r="AL6" s="2"/>
      <c r="AN6" s="2">
        <v>0.5</v>
      </c>
      <c r="AO6" s="1">
        <v>0.97</v>
      </c>
      <c r="AP6" s="1">
        <v>0.97</v>
      </c>
      <c r="AQ6" s="1">
        <v>0.92</v>
      </c>
      <c r="AR6" s="1">
        <v>0.92</v>
      </c>
      <c r="AS6" s="1">
        <v>0.81</v>
      </c>
      <c r="AT6" s="1">
        <v>0.81</v>
      </c>
    </row>
    <row r="7" spans="1:46" x14ac:dyDescent="0.25">
      <c r="A7">
        <v>6</v>
      </c>
      <c r="B7" t="s">
        <v>18</v>
      </c>
      <c r="C7" s="20" t="str">
        <f>IF(Dashboard_NIOSH!C10="","",Dashboard_NIOSH!C10)</f>
        <v/>
      </c>
      <c r="D7" s="20" t="str">
        <f>IF(Dashboard_NIOSH!D10="","",Dashboard_NIOSH!D10)</f>
        <v/>
      </c>
      <c r="E7" s="20" t="str">
        <f>IF(Dashboard_NIOSH!E10="","",Dashboard_NIOSH!E10)</f>
        <v/>
      </c>
      <c r="F7" s="20" t="str">
        <f>IF(Dashboard_NIOSH!F10="","",Dashboard_NIOSH!F10)</f>
        <v/>
      </c>
      <c r="G7" s="20" t="str">
        <f t="shared" si="1"/>
        <v/>
      </c>
      <c r="H7" s="20" t="str">
        <f>IF(Dashboard_NIOSH!G10="","",Dashboard_NIOSH!G10)</f>
        <v/>
      </c>
      <c r="I7" s="20" t="str">
        <f>IF(Dashboard_NIOSH!H10="","",Dashboard_NIOSH!H10)</f>
        <v/>
      </c>
      <c r="J7" s="30" t="str">
        <f>IF(Dashboard_NIOSH!I10="","",Dashboard_NIOSH!I10)</f>
        <v/>
      </c>
      <c r="K7" s="20" t="str">
        <f>IF(Dashboard_NIOSH!J10="","",Dashboard_NIOSH!J10)</f>
        <v/>
      </c>
      <c r="L7" s="20" t="str">
        <f>IF(Dashboard_NIOSH!K10="","",Dashboard_NIOSH!K10)</f>
        <v/>
      </c>
      <c r="M7" s="20" t="str">
        <f>IF(Dashboard_NIOSH!L10="","",Dashboard_NIOSH!L10)</f>
        <v/>
      </c>
      <c r="N7" s="20" t="str">
        <f t="shared" si="2"/>
        <v/>
      </c>
      <c r="O7" s="7"/>
      <c r="Q7" s="18" t="str">
        <f t="shared" si="3"/>
        <v/>
      </c>
      <c r="R7" s="18" t="str">
        <f t="shared" si="4"/>
        <v/>
      </c>
      <c r="S7" s="18" t="str">
        <f t="shared" si="5"/>
        <v/>
      </c>
      <c r="T7" s="18" t="str">
        <f t="shared" si="6"/>
        <v/>
      </c>
      <c r="U7" s="18" t="str">
        <f t="shared" si="7"/>
        <v/>
      </c>
      <c r="V7" s="18" t="str">
        <f t="shared" si="8"/>
        <v/>
      </c>
      <c r="W7" s="18" t="str">
        <f t="shared" si="9"/>
        <v/>
      </c>
      <c r="X7" s="18" t="str">
        <f t="shared" si="10"/>
        <v/>
      </c>
      <c r="Y7" s="18" t="str">
        <f t="shared" si="11"/>
        <v/>
      </c>
      <c r="Z7" s="18" t="str">
        <f t="shared" si="12"/>
        <v/>
      </c>
      <c r="AE7" t="s">
        <v>49</v>
      </c>
      <c r="AF7" t="s">
        <v>40</v>
      </c>
      <c r="AI7" s="4"/>
      <c r="AJ7" s="2"/>
      <c r="AK7" s="2"/>
      <c r="AL7" s="2"/>
      <c r="AN7" s="2">
        <v>0.6</v>
      </c>
      <c r="AO7" s="1">
        <f>(((AO$11-AO$6)*($AN7-$AN$6))/($AN$11-$AN$6))+(AO$6)</f>
        <v>0.96399999999999997</v>
      </c>
      <c r="AP7" s="1">
        <f t="shared" ref="AP7:AT7" si="14">(((AP$11-AP$6)*($AN7-$AN$6))/($AN$11-$AN$6))+(AP$6)</f>
        <v>0.96399999999999997</v>
      </c>
      <c r="AQ7" s="1">
        <f t="shared" si="14"/>
        <v>0.91200000000000003</v>
      </c>
      <c r="AR7" s="1">
        <f t="shared" si="14"/>
        <v>0.91200000000000003</v>
      </c>
      <c r="AS7" s="1">
        <f t="shared" si="14"/>
        <v>0.79800000000000004</v>
      </c>
      <c r="AT7" s="1">
        <f t="shared" si="14"/>
        <v>0.79800000000000004</v>
      </c>
    </row>
    <row r="8" spans="1:46" x14ac:dyDescent="0.25">
      <c r="A8">
        <v>7</v>
      </c>
      <c r="B8" t="s">
        <v>19</v>
      </c>
      <c r="C8" s="20" t="str">
        <f>IF(Dashboard_NIOSH!C11="","",Dashboard_NIOSH!C11)</f>
        <v/>
      </c>
      <c r="D8" s="20" t="str">
        <f>IF(Dashboard_NIOSH!D11="","",Dashboard_NIOSH!D11)</f>
        <v/>
      </c>
      <c r="E8" s="20" t="str">
        <f>IF(Dashboard_NIOSH!E11="","",Dashboard_NIOSH!E11)</f>
        <v/>
      </c>
      <c r="F8" s="20" t="str">
        <f>IF(Dashboard_NIOSH!F11="","",Dashboard_NIOSH!F11)</f>
        <v/>
      </c>
      <c r="G8" s="20" t="str">
        <f t="shared" si="1"/>
        <v/>
      </c>
      <c r="H8" s="20" t="str">
        <f>IF(Dashboard_NIOSH!G11="","",Dashboard_NIOSH!G11)</f>
        <v/>
      </c>
      <c r="I8" s="20" t="str">
        <f>IF(Dashboard_NIOSH!H11="","",Dashboard_NIOSH!H11)</f>
        <v/>
      </c>
      <c r="J8" s="30" t="str">
        <f>IF(Dashboard_NIOSH!I11="","",Dashboard_NIOSH!I11)</f>
        <v/>
      </c>
      <c r="K8" s="20" t="str">
        <f>IF(Dashboard_NIOSH!J11="","",Dashboard_NIOSH!J11)</f>
        <v/>
      </c>
      <c r="L8" s="20" t="str">
        <f>IF(Dashboard_NIOSH!K11="","",Dashboard_NIOSH!K11)</f>
        <v/>
      </c>
      <c r="M8" s="20" t="str">
        <f>IF(Dashboard_NIOSH!L11="","",Dashboard_NIOSH!L11)</f>
        <v/>
      </c>
      <c r="N8" s="20" t="str">
        <f t="shared" si="2"/>
        <v/>
      </c>
      <c r="O8" s="7"/>
      <c r="Q8" s="18" t="str">
        <f t="shared" si="3"/>
        <v/>
      </c>
      <c r="R8" s="18" t="str">
        <f t="shared" si="4"/>
        <v/>
      </c>
      <c r="S8" s="18" t="str">
        <f t="shared" si="5"/>
        <v/>
      </c>
      <c r="T8" s="18" t="str">
        <f t="shared" si="6"/>
        <v/>
      </c>
      <c r="U8" s="18" t="str">
        <f t="shared" si="7"/>
        <v/>
      </c>
      <c r="V8" s="18" t="str">
        <f t="shared" si="8"/>
        <v/>
      </c>
      <c r="W8" s="18" t="str">
        <f t="shared" si="9"/>
        <v/>
      </c>
      <c r="X8" s="18" t="str">
        <f t="shared" si="10"/>
        <v/>
      </c>
      <c r="Y8" s="18" t="str">
        <f t="shared" si="11"/>
        <v/>
      </c>
      <c r="Z8" s="18" t="str">
        <f t="shared" si="12"/>
        <v/>
      </c>
      <c r="AE8" t="s">
        <v>48</v>
      </c>
      <c r="AF8" t="s">
        <v>50</v>
      </c>
      <c r="AI8" s="4"/>
      <c r="AJ8" s="2"/>
      <c r="AK8" s="2"/>
      <c r="AL8" s="2"/>
      <c r="AN8" s="2">
        <v>0.7</v>
      </c>
      <c r="AO8" s="1">
        <f t="shared" ref="AO8:AT10" si="15">(((AO$11-AO$6)*($AN8-$AN$6))/($AN$11-$AN$6))+(AO$6)</f>
        <v>0.95799999999999996</v>
      </c>
      <c r="AP8" s="1">
        <f t="shared" si="15"/>
        <v>0.95799999999999996</v>
      </c>
      <c r="AQ8" s="1">
        <f t="shared" si="15"/>
        <v>0.90400000000000003</v>
      </c>
      <c r="AR8" s="1">
        <f t="shared" si="15"/>
        <v>0.90400000000000003</v>
      </c>
      <c r="AS8" s="1">
        <f t="shared" si="15"/>
        <v>0.78600000000000003</v>
      </c>
      <c r="AT8" s="1">
        <f t="shared" si="15"/>
        <v>0.78600000000000003</v>
      </c>
    </row>
    <row r="9" spans="1:46" x14ac:dyDescent="0.25">
      <c r="A9">
        <v>8</v>
      </c>
      <c r="B9" t="s">
        <v>20</v>
      </c>
      <c r="C9" s="20" t="str">
        <f>IF(Dashboard_NIOSH!C12="","",Dashboard_NIOSH!C12)</f>
        <v/>
      </c>
      <c r="D9" s="20" t="str">
        <f>IF(Dashboard_NIOSH!D12="","",Dashboard_NIOSH!D12)</f>
        <v/>
      </c>
      <c r="E9" s="20" t="str">
        <f>IF(Dashboard_NIOSH!E12="","",Dashboard_NIOSH!E12)</f>
        <v/>
      </c>
      <c r="F9" s="20" t="str">
        <f>IF(Dashboard_NIOSH!F12="","",Dashboard_NIOSH!F12)</f>
        <v/>
      </c>
      <c r="G9" s="20" t="str">
        <f t="shared" si="1"/>
        <v/>
      </c>
      <c r="H9" s="20" t="str">
        <f>IF(Dashboard_NIOSH!G12="","",Dashboard_NIOSH!G12)</f>
        <v/>
      </c>
      <c r="I9" s="20" t="str">
        <f>IF(Dashboard_NIOSH!H12="","",Dashboard_NIOSH!H12)</f>
        <v/>
      </c>
      <c r="J9" s="30" t="str">
        <f>IF(Dashboard_NIOSH!I12="","",Dashboard_NIOSH!I12)</f>
        <v/>
      </c>
      <c r="K9" s="20" t="str">
        <f>IF(Dashboard_NIOSH!J12="","",Dashboard_NIOSH!J12)</f>
        <v/>
      </c>
      <c r="L9" s="20" t="str">
        <f>IF(Dashboard_NIOSH!K12="","",Dashboard_NIOSH!K12)</f>
        <v/>
      </c>
      <c r="M9" s="20" t="str">
        <f>IF(Dashboard_NIOSH!L12="","",Dashboard_NIOSH!L12)</f>
        <v/>
      </c>
      <c r="N9" s="20" t="str">
        <f t="shared" si="2"/>
        <v/>
      </c>
      <c r="O9" s="7"/>
      <c r="Q9" s="18" t="str">
        <f t="shared" si="3"/>
        <v/>
      </c>
      <c r="R9" s="18" t="str">
        <f t="shared" si="4"/>
        <v/>
      </c>
      <c r="S9" s="18" t="str">
        <f t="shared" si="5"/>
        <v/>
      </c>
      <c r="T9" s="18" t="str">
        <f t="shared" si="6"/>
        <v/>
      </c>
      <c r="U9" s="18" t="str">
        <f t="shared" si="7"/>
        <v/>
      </c>
      <c r="V9" s="18" t="str">
        <f t="shared" si="8"/>
        <v/>
      </c>
      <c r="W9" s="18" t="str">
        <f t="shared" si="9"/>
        <v/>
      </c>
      <c r="X9" s="18" t="str">
        <f t="shared" si="10"/>
        <v/>
      </c>
      <c r="Y9" s="18" t="str">
        <f t="shared" si="11"/>
        <v/>
      </c>
      <c r="Z9" s="18" t="str">
        <f t="shared" si="12"/>
        <v/>
      </c>
      <c r="AI9" s="4"/>
      <c r="AJ9" s="2"/>
      <c r="AK9" s="2"/>
      <c r="AL9" s="2"/>
      <c r="AN9" s="2">
        <v>0.79999999999999993</v>
      </c>
      <c r="AO9" s="1">
        <f t="shared" si="15"/>
        <v>0.95199999999999996</v>
      </c>
      <c r="AP9" s="1">
        <f t="shared" si="15"/>
        <v>0.95199999999999996</v>
      </c>
      <c r="AQ9" s="1">
        <f t="shared" si="15"/>
        <v>0.89600000000000002</v>
      </c>
      <c r="AR9" s="1">
        <f t="shared" si="15"/>
        <v>0.89600000000000002</v>
      </c>
      <c r="AS9" s="1">
        <f t="shared" si="15"/>
        <v>0.77400000000000002</v>
      </c>
      <c r="AT9" s="1">
        <f t="shared" si="15"/>
        <v>0.77400000000000002</v>
      </c>
    </row>
    <row r="10" spans="1:46" x14ac:dyDescent="0.25">
      <c r="A10">
        <v>9</v>
      </c>
      <c r="B10" t="s">
        <v>21</v>
      </c>
      <c r="C10" s="20" t="str">
        <f>IF(Dashboard_NIOSH!C13="","",Dashboard_NIOSH!C13)</f>
        <v/>
      </c>
      <c r="D10" s="20" t="str">
        <f>IF(Dashboard_NIOSH!D13="","",Dashboard_NIOSH!D13)</f>
        <v/>
      </c>
      <c r="E10" s="20" t="str">
        <f>IF(Dashboard_NIOSH!E13="","",Dashboard_NIOSH!E13)</f>
        <v/>
      </c>
      <c r="F10" s="20" t="str">
        <f>IF(Dashboard_NIOSH!F13="","",Dashboard_NIOSH!F13)</f>
        <v/>
      </c>
      <c r="G10" s="20" t="str">
        <f t="shared" si="1"/>
        <v/>
      </c>
      <c r="H10" s="20" t="str">
        <f>IF(Dashboard_NIOSH!G13="","",Dashboard_NIOSH!G13)</f>
        <v/>
      </c>
      <c r="I10" s="20" t="str">
        <f>IF(Dashboard_NIOSH!H13="","",Dashboard_NIOSH!H13)</f>
        <v/>
      </c>
      <c r="J10" s="30" t="str">
        <f>IF(Dashboard_NIOSH!I13="","",Dashboard_NIOSH!I13)</f>
        <v/>
      </c>
      <c r="K10" s="20" t="str">
        <f>IF(Dashboard_NIOSH!J13="","",Dashboard_NIOSH!J13)</f>
        <v/>
      </c>
      <c r="L10" s="20" t="str">
        <f>IF(Dashboard_NIOSH!K13="","",Dashboard_NIOSH!K13)</f>
        <v/>
      </c>
      <c r="M10" s="20" t="str">
        <f>IF(Dashboard_NIOSH!L13="","",Dashboard_NIOSH!L13)</f>
        <v/>
      </c>
      <c r="N10" s="20" t="str">
        <f t="shared" si="2"/>
        <v/>
      </c>
      <c r="O10" s="7"/>
      <c r="Q10" s="18" t="str">
        <f t="shared" si="3"/>
        <v/>
      </c>
      <c r="R10" s="18" t="str">
        <f t="shared" si="4"/>
        <v/>
      </c>
      <c r="S10" s="18" t="str">
        <f t="shared" si="5"/>
        <v/>
      </c>
      <c r="T10" s="18" t="str">
        <f t="shared" si="6"/>
        <v/>
      </c>
      <c r="U10" s="18" t="str">
        <f t="shared" si="7"/>
        <v/>
      </c>
      <c r="V10" s="18" t="str">
        <f t="shared" si="8"/>
        <v/>
      </c>
      <c r="W10" s="18" t="str">
        <f t="shared" si="9"/>
        <v/>
      </c>
      <c r="X10" s="18" t="str">
        <f t="shared" si="10"/>
        <v/>
      </c>
      <c r="Y10" s="18" t="str">
        <f t="shared" si="11"/>
        <v/>
      </c>
      <c r="Z10" s="18" t="str">
        <f t="shared" si="12"/>
        <v/>
      </c>
      <c r="AE10" t="s">
        <v>56</v>
      </c>
      <c r="AF10" t="s">
        <v>63</v>
      </c>
      <c r="AG10" s="8" t="s">
        <v>51</v>
      </c>
      <c r="AI10" s="4"/>
      <c r="AJ10" s="2"/>
      <c r="AK10" s="2"/>
      <c r="AL10" s="2"/>
      <c r="AN10" s="2">
        <v>0.89999999999999991</v>
      </c>
      <c r="AO10" s="1">
        <f t="shared" si="15"/>
        <v>0.94599999999999995</v>
      </c>
      <c r="AP10" s="1">
        <f t="shared" si="15"/>
        <v>0.94599999999999995</v>
      </c>
      <c r="AQ10" s="1">
        <f t="shared" si="15"/>
        <v>0.88800000000000001</v>
      </c>
      <c r="AR10" s="1">
        <f t="shared" si="15"/>
        <v>0.88800000000000001</v>
      </c>
      <c r="AS10" s="1">
        <f t="shared" si="15"/>
        <v>0.76200000000000001</v>
      </c>
      <c r="AT10" s="1">
        <f t="shared" si="15"/>
        <v>0.76200000000000001</v>
      </c>
    </row>
    <row r="11" spans="1:46" x14ac:dyDescent="0.25">
      <c r="A11">
        <v>10</v>
      </c>
      <c r="B11" t="s">
        <v>22</v>
      </c>
      <c r="C11" s="20" t="str">
        <f>IF(Dashboard_NIOSH!C14="","",Dashboard_NIOSH!C14)</f>
        <v/>
      </c>
      <c r="D11" s="20" t="str">
        <f>IF(Dashboard_NIOSH!D14="","",Dashboard_NIOSH!D14)</f>
        <v/>
      </c>
      <c r="E11" s="20" t="str">
        <f>IF(Dashboard_NIOSH!E14="","",Dashboard_NIOSH!E14)</f>
        <v/>
      </c>
      <c r="F11" s="20" t="str">
        <f>IF(Dashboard_NIOSH!F14="","",Dashboard_NIOSH!F14)</f>
        <v/>
      </c>
      <c r="G11" s="20" t="str">
        <f t="shared" si="1"/>
        <v/>
      </c>
      <c r="H11" s="20" t="str">
        <f>IF(Dashboard_NIOSH!G14="","",Dashboard_NIOSH!G14)</f>
        <v/>
      </c>
      <c r="I11" s="20" t="str">
        <f>IF(Dashboard_NIOSH!H14="","",Dashboard_NIOSH!H14)</f>
        <v/>
      </c>
      <c r="J11" s="30" t="str">
        <f>IF(Dashboard_NIOSH!I14="","",Dashboard_NIOSH!I14)</f>
        <v/>
      </c>
      <c r="K11" s="20" t="str">
        <f>IF(Dashboard_NIOSH!J14="","",Dashboard_NIOSH!J14)</f>
        <v/>
      </c>
      <c r="L11" s="20" t="str">
        <f>IF(Dashboard_NIOSH!K14="","",Dashboard_NIOSH!K14)</f>
        <v/>
      </c>
      <c r="M11" s="20" t="str">
        <f>IF(Dashboard_NIOSH!L14="","",Dashboard_NIOSH!L14)</f>
        <v/>
      </c>
      <c r="N11" s="20" t="str">
        <f t="shared" si="2"/>
        <v/>
      </c>
      <c r="O11" s="7"/>
      <c r="Q11" s="18" t="str">
        <f t="shared" si="3"/>
        <v/>
      </c>
      <c r="R11" s="18" t="str">
        <f t="shared" si="4"/>
        <v/>
      </c>
      <c r="S11" s="18" t="str">
        <f t="shared" si="5"/>
        <v/>
      </c>
      <c r="T11" s="18" t="str">
        <f t="shared" si="6"/>
        <v/>
      </c>
      <c r="U11" s="18" t="str">
        <f t="shared" si="7"/>
        <v/>
      </c>
      <c r="V11" s="18" t="str">
        <f t="shared" si="8"/>
        <v/>
      </c>
      <c r="W11" s="18" t="str">
        <f t="shared" si="9"/>
        <v/>
      </c>
      <c r="X11" s="18" t="str">
        <f t="shared" si="10"/>
        <v/>
      </c>
      <c r="Y11" s="18" t="str">
        <f t="shared" si="11"/>
        <v/>
      </c>
      <c r="Z11" s="18" t="str">
        <f t="shared" si="12"/>
        <v/>
      </c>
      <c r="AE11" t="s">
        <v>52</v>
      </c>
      <c r="AF11" t="s">
        <v>64</v>
      </c>
      <c r="AG11" s="8" t="s">
        <v>54</v>
      </c>
      <c r="AI11" s="4"/>
      <c r="AJ11" s="2"/>
      <c r="AK11" s="2"/>
      <c r="AL11" s="2"/>
      <c r="AN11" s="2">
        <v>0.99999999999999989</v>
      </c>
      <c r="AO11" s="1">
        <v>0.94</v>
      </c>
      <c r="AP11" s="1">
        <v>0.94</v>
      </c>
      <c r="AQ11" s="1">
        <v>0.88</v>
      </c>
      <c r="AR11" s="1">
        <v>0.88</v>
      </c>
      <c r="AS11" s="1">
        <v>0.75</v>
      </c>
      <c r="AT11" s="1">
        <v>0.75</v>
      </c>
    </row>
    <row r="12" spans="1:46" x14ac:dyDescent="0.25">
      <c r="AE12" t="s">
        <v>53</v>
      </c>
      <c r="AF12" t="s">
        <v>65</v>
      </c>
      <c r="AG12" s="8" t="s">
        <v>55</v>
      </c>
      <c r="AI12" s="4"/>
      <c r="AJ12" s="2"/>
      <c r="AK12" s="2"/>
      <c r="AL12" s="2"/>
      <c r="AN12" s="2">
        <v>1.0999999999999999</v>
      </c>
      <c r="AO12" s="1">
        <f t="shared" ref="AO12:AT12" si="16">(((AO21-AO11)*($AN12-$AN11))/($AN21-$AN11))+(AO11)</f>
        <v>0.93699999999999994</v>
      </c>
      <c r="AP12" s="1">
        <f t="shared" si="16"/>
        <v>0.93699999999999994</v>
      </c>
      <c r="AQ12" s="1">
        <f t="shared" si="16"/>
        <v>0.876</v>
      </c>
      <c r="AR12" s="1">
        <f t="shared" si="16"/>
        <v>0.876</v>
      </c>
      <c r="AS12" s="1">
        <f t="shared" si="16"/>
        <v>0.74</v>
      </c>
      <c r="AT12" s="1">
        <f t="shared" si="16"/>
        <v>0.74</v>
      </c>
    </row>
    <row r="13" spans="1:46" x14ac:dyDescent="0.25">
      <c r="C13" t="s">
        <v>25</v>
      </c>
      <c r="D13" t="s">
        <v>26</v>
      </c>
      <c r="E13" t="s">
        <v>27</v>
      </c>
      <c r="F13" t="s">
        <v>28</v>
      </c>
      <c r="G13" t="s">
        <v>29</v>
      </c>
      <c r="H13" t="s">
        <v>15</v>
      </c>
      <c r="I13" t="s">
        <v>30</v>
      </c>
      <c r="J13" t="s">
        <v>23</v>
      </c>
      <c r="K13" t="s">
        <v>10</v>
      </c>
      <c r="L13" t="s">
        <v>24</v>
      </c>
      <c r="M13" t="s">
        <v>34</v>
      </c>
      <c r="AI13" s="4"/>
      <c r="AJ13" s="2"/>
      <c r="AK13" s="2"/>
      <c r="AL13" s="2"/>
      <c r="AN13" s="2">
        <v>1.2</v>
      </c>
      <c r="AO13" s="1">
        <f t="shared" ref="AO13:AT13" si="17">(((AO21-AO11)*($AN13-$AN11))/($AN21-$AN11))+(AO11)</f>
        <v>0.93399999999999994</v>
      </c>
      <c r="AP13" s="1">
        <f t="shared" si="17"/>
        <v>0.93399999999999994</v>
      </c>
      <c r="AQ13" s="1">
        <f t="shared" si="17"/>
        <v>0.872</v>
      </c>
      <c r="AR13" s="1">
        <f t="shared" si="17"/>
        <v>0.872</v>
      </c>
      <c r="AS13" s="1">
        <f t="shared" si="17"/>
        <v>0.73</v>
      </c>
      <c r="AT13" s="1">
        <f t="shared" si="17"/>
        <v>0.73</v>
      </c>
    </row>
    <row r="14" spans="1:46" x14ac:dyDescent="0.25">
      <c r="B14" t="s">
        <v>66</v>
      </c>
      <c r="C14">
        <v>0</v>
      </c>
      <c r="D14">
        <v>25</v>
      </c>
      <c r="E14">
        <v>0</v>
      </c>
      <c r="F14">
        <v>25</v>
      </c>
      <c r="G14">
        <v>0</v>
      </c>
      <c r="AI14" s="4"/>
      <c r="AJ14" s="2"/>
      <c r="AK14" s="2"/>
      <c r="AL14" s="2"/>
      <c r="AN14" s="2">
        <v>1.3</v>
      </c>
      <c r="AO14" s="1">
        <f t="shared" ref="AO14:AT14" si="18">(((AO21-AO11)*($AN14-$AN11))/($AN21-$AN11))+(AO11)</f>
        <v>0.93099999999999994</v>
      </c>
      <c r="AP14" s="1">
        <f t="shared" si="18"/>
        <v>0.93099999999999994</v>
      </c>
      <c r="AQ14" s="1">
        <f t="shared" si="18"/>
        <v>0.86799999999999999</v>
      </c>
      <c r="AR14" s="1">
        <f t="shared" si="18"/>
        <v>0.86799999999999999</v>
      </c>
      <c r="AS14" s="1">
        <f t="shared" si="18"/>
        <v>0.72</v>
      </c>
      <c r="AT14" s="1">
        <f t="shared" si="18"/>
        <v>0.72</v>
      </c>
    </row>
    <row r="15" spans="1:46" x14ac:dyDescent="0.25">
      <c r="B15" t="s">
        <v>67</v>
      </c>
      <c r="C15">
        <v>23</v>
      </c>
      <c r="D15">
        <v>63</v>
      </c>
      <c r="E15">
        <v>175</v>
      </c>
      <c r="F15">
        <v>175</v>
      </c>
      <c r="G15">
        <v>135</v>
      </c>
      <c r="L15" s="1">
        <f>AVERAGE(L16:L25)</f>
        <v>1.2140610475602829</v>
      </c>
      <c r="AI15" s="4"/>
      <c r="AJ15" s="2"/>
      <c r="AK15" s="2"/>
      <c r="AL15" s="2"/>
      <c r="AN15" s="2">
        <v>1.4000000000000001</v>
      </c>
      <c r="AO15" s="1">
        <f t="shared" ref="AO15:AT15" si="19">(((AO21-AO11)*($AN15-$AN11))/($AN21-$AN11))+(AO11)</f>
        <v>0.92799999999999994</v>
      </c>
      <c r="AP15" s="1">
        <f t="shared" si="19"/>
        <v>0.92799999999999994</v>
      </c>
      <c r="AQ15" s="1">
        <f t="shared" si="19"/>
        <v>0.86399999999999999</v>
      </c>
      <c r="AR15" s="1">
        <f t="shared" si="19"/>
        <v>0.86399999999999999</v>
      </c>
      <c r="AS15" s="1">
        <f t="shared" si="19"/>
        <v>0.71</v>
      </c>
      <c r="AT15" s="1">
        <f t="shared" si="19"/>
        <v>0.71</v>
      </c>
    </row>
    <row r="16" spans="1:46" x14ac:dyDescent="0.25">
      <c r="A16" s="18">
        <f t="shared" ref="A16:A25" si="20">IF(B16="","",A2)</f>
        <v>1</v>
      </c>
      <c r="B16" s="18" t="str">
        <f t="shared" ref="B16:B25" si="21">IF(C2="","",B2)</f>
        <v>Tarefa 1</v>
      </c>
      <c r="C16" s="18">
        <f t="shared" ref="C16:C25" si="22">IF(C2="","",23)</f>
        <v>23</v>
      </c>
      <c r="D16" s="19">
        <f>IF(C16="","",IF(D2=0,0,IF(D2&lt;=D$14,1,IF(D2&gt;D$15,0,25/D2))))</f>
        <v>0.83333333333333337</v>
      </c>
      <c r="E16" s="19">
        <f>IF(C16="","",IF(D2=0,0,IF(D2&lt;=E$14,0.78,IF(D2&gt;E$15,0,IF((1-0.003*ABS(E2-75))&gt;=1,1,(1-0.003*ABS(E2-75)))))))</f>
        <v>0.92500000000000004</v>
      </c>
      <c r="F16" s="19">
        <f>IF(C16="","",IF(ABS(E2-F2)&lt;=F$14,1,IF((E2-F2)&gt;F$15,0,IF((E2-F2)=0,0,IF((0.82+(4.5/ABS(E2-F2)))&gt;=1,1,(0.82+(4.5/ABS(E2-F2))))))))</f>
        <v>1</v>
      </c>
      <c r="G16" s="19">
        <f>IF(C16="","",IF((H2+I2)&gt;=G$15,0,IF((1-0.0032*(H2+I2))&gt;=1,1,(1-0.0032*(H2+I2)))))</f>
        <v>1</v>
      </c>
      <c r="H16" s="19">
        <f t="shared" ref="H16:H25" si="23">IF(C16="","",IF(AND(K2&gt;0,K2&lt;=1),IF(E2&lt;75,VLOOKUP(J2,$AN$3:$AT$161,2),VLOOKUP(J2,$AN$3:$AT$161,3)),
IF(AND(K2&gt;1,K2&lt;2),IF(E2&lt;75,VLOOKUP(J2,$AN$3:$AT$161,4),VLOOKUP(J2,$AN$3:$AT$161,5)),
IF(AND(K2&gt;=2,K2&lt;=8),IF(E2&lt;75,VLOOKUP(J2,$AN$3:$AT$161,6),VLOOKUP(J2,$AN$3:$AT$161,7))))))</f>
        <v>0.91300000000000003</v>
      </c>
      <c r="I16" s="19">
        <f t="shared" ref="I16:I25" si="24">IF(C16="","",IF(E2&lt;75,VLOOKUP(N2,$AI$2:$AK$4,2,FALSE),VLOOKUP(N2,$AI$2:$AK$4,3,FALSE)))</f>
        <v>1</v>
      </c>
      <c r="J16" s="19">
        <f>IF(C16="","",C16*D16*E16*F16*G16*I16)</f>
        <v>17.729166666666668</v>
      </c>
      <c r="K16" s="19">
        <f>IF(C16="","",C16*D16*E16*F16*G16*H16*I16)</f>
        <v>16.186729166666669</v>
      </c>
      <c r="L16" s="19">
        <f t="shared" ref="L16:L25" si="25">IF(C16="","",IF(K16=0,0,C2/K16))</f>
        <v>1.2973590763009304</v>
      </c>
      <c r="M16" s="18">
        <f>IF(C16="","",RANK(J16,$J$16:$J$25,1))</f>
        <v>2</v>
      </c>
      <c r="N16" s="18" t="str">
        <f>IF(C16="","",B16)</f>
        <v>Tarefa 1</v>
      </c>
      <c r="O16" s="18" t="str">
        <f t="shared" ref="O16:O25" si="26">IF(A16="","",CONCATENATE("ITLS",A16))</f>
        <v>ITLS1</v>
      </c>
      <c r="AI16" s="4"/>
      <c r="AJ16" s="2"/>
      <c r="AK16" s="2"/>
      <c r="AL16" s="2"/>
      <c r="AN16" s="2">
        <v>1.5000000000000002</v>
      </c>
      <c r="AO16" s="1">
        <f t="shared" ref="AO16:AT16" si="27">(((AO21-AO11)*($AN16-$AN11))/($AN21-$AN11))+(AO11)</f>
        <v>0.92499999999999993</v>
      </c>
      <c r="AP16" s="1">
        <f t="shared" si="27"/>
        <v>0.92499999999999993</v>
      </c>
      <c r="AQ16" s="1">
        <f t="shared" si="27"/>
        <v>0.86</v>
      </c>
      <c r="AR16" s="1">
        <f t="shared" si="27"/>
        <v>0.86</v>
      </c>
      <c r="AS16" s="1">
        <f t="shared" si="27"/>
        <v>0.7</v>
      </c>
      <c r="AT16" s="1">
        <f t="shared" si="27"/>
        <v>0.7</v>
      </c>
    </row>
    <row r="17" spans="1:46" x14ac:dyDescent="0.25">
      <c r="A17" s="18">
        <f t="shared" si="20"/>
        <v>2</v>
      </c>
      <c r="B17" s="18" t="str">
        <f t="shared" si="21"/>
        <v>Tarefa 2</v>
      </c>
      <c r="C17" s="18">
        <f t="shared" si="22"/>
        <v>23</v>
      </c>
      <c r="D17" s="19">
        <f t="shared" ref="D17:D19" si="28">IF(C17="","",IF(D3=0,0,IF(D3&lt;=D$14,1,IF(D3&gt;D$15,0,25/D3))))</f>
        <v>0.83333333333333337</v>
      </c>
      <c r="E17" s="19">
        <f t="shared" ref="E17:E19" si="29">IF(C17="","",IF(D3=0,0,IF(D3&lt;=E$14,0.78,IF(D3&gt;E$15,0,IF((1-0.003*ABS(E3-75))&gt;=1,1,(1-0.003*ABS(E3-75)))))))</f>
        <v>0.98919999999999997</v>
      </c>
      <c r="F17" s="19">
        <f t="shared" ref="F17:F25" si="30">IF(C17="","",IF(ABS(E3-F3)&lt;=F$14,1,IF((E3-F3)&gt;F$15,0,IF((E3-F3)=0,0,IF((0.82+(4.5/ABS(E3-F3)))&gt;=1,1,(0.82+(4.5/ABS(E3-F3))))))))</f>
        <v>1</v>
      </c>
      <c r="G17" s="19">
        <f t="shared" ref="G17:G19" si="31">IF(C17="","",IF((H3+I3)&gt;=G$15,0,IF((1-0.0032*(H3+I3))&gt;=1,1,(1-0.0032*(H3+I3)))))</f>
        <v>1</v>
      </c>
      <c r="H17" s="19">
        <f t="shared" si="23"/>
        <v>0.91300000000000003</v>
      </c>
      <c r="I17" s="19">
        <f t="shared" si="24"/>
        <v>1</v>
      </c>
      <c r="J17" s="19">
        <f t="shared" ref="J17:J25" si="32">IF(C17="","",C17*D17*E17*F17*G17*I17)</f>
        <v>18.959666666666667</v>
      </c>
      <c r="K17" s="19">
        <f t="shared" ref="K17:K25" si="33">IF(C17="","",C17*D17*E17*F17*G17*H17*I17)</f>
        <v>17.310175666666666</v>
      </c>
      <c r="L17" s="19">
        <f t="shared" si="25"/>
        <v>1.2709287544877024</v>
      </c>
      <c r="M17" s="18">
        <f t="shared" ref="M17:M24" si="34">IF(C17="","",RANK(J17,$J$16:$J$25,1))</f>
        <v>4</v>
      </c>
      <c r="N17" s="18" t="str">
        <f t="shared" ref="N17:N25" si="35">IF(C17="","",B17)</f>
        <v>Tarefa 2</v>
      </c>
      <c r="O17" s="18" t="str">
        <f t="shared" si="26"/>
        <v>ITLS2</v>
      </c>
      <c r="AI17" s="4"/>
      <c r="AJ17" s="2"/>
      <c r="AK17" s="2"/>
      <c r="AL17" s="2"/>
      <c r="AN17" s="2">
        <v>1.6000000000000003</v>
      </c>
      <c r="AO17" s="1">
        <f t="shared" ref="AO17:AT17" si="36">(((AO21-AO11)*($AN17-$AN11))/($AN21-$AN11))+(AO11)</f>
        <v>0.92200000000000004</v>
      </c>
      <c r="AP17" s="1">
        <f t="shared" si="36"/>
        <v>0.92200000000000004</v>
      </c>
      <c r="AQ17" s="1">
        <f t="shared" si="36"/>
        <v>0.85599999999999998</v>
      </c>
      <c r="AR17" s="1">
        <f t="shared" si="36"/>
        <v>0.85599999999999998</v>
      </c>
      <c r="AS17" s="1">
        <f t="shared" si="36"/>
        <v>0.69</v>
      </c>
      <c r="AT17" s="1">
        <f t="shared" si="36"/>
        <v>0.69</v>
      </c>
    </row>
    <row r="18" spans="1:46" x14ac:dyDescent="0.25">
      <c r="A18" s="18">
        <f t="shared" si="20"/>
        <v>3</v>
      </c>
      <c r="B18" s="18" t="str">
        <f t="shared" si="21"/>
        <v>Tarefa 3</v>
      </c>
      <c r="C18" s="18">
        <f t="shared" si="22"/>
        <v>23</v>
      </c>
      <c r="D18" s="19">
        <f t="shared" si="28"/>
        <v>0.83333333333333337</v>
      </c>
      <c r="E18" s="19">
        <f t="shared" si="29"/>
        <v>0.98499999999999999</v>
      </c>
      <c r="F18" s="19">
        <f t="shared" si="30"/>
        <v>0.97</v>
      </c>
      <c r="G18" s="19">
        <f t="shared" si="31"/>
        <v>1</v>
      </c>
      <c r="H18" s="19">
        <f t="shared" si="23"/>
        <v>0.94</v>
      </c>
      <c r="I18" s="19">
        <f t="shared" si="24"/>
        <v>1</v>
      </c>
      <c r="J18" s="19">
        <f t="shared" si="32"/>
        <v>18.312791666666666</v>
      </c>
      <c r="K18" s="19">
        <f t="shared" si="33"/>
        <v>17.214024166666665</v>
      </c>
      <c r="L18" s="19">
        <f t="shared" si="25"/>
        <v>1.1037512098299309</v>
      </c>
      <c r="M18" s="18">
        <f t="shared" si="34"/>
        <v>3</v>
      </c>
      <c r="N18" s="18" t="str">
        <f t="shared" si="35"/>
        <v>Tarefa 3</v>
      </c>
      <c r="O18" s="18" t="str">
        <f t="shared" si="26"/>
        <v>ITLS3</v>
      </c>
      <c r="AI18" s="4"/>
      <c r="AJ18" s="2"/>
      <c r="AK18" s="2"/>
      <c r="AL18" s="2"/>
      <c r="AN18" s="2">
        <v>1.7000000000000004</v>
      </c>
      <c r="AO18" s="1">
        <f t="shared" ref="AO18:AT18" si="37">(((AO21-AO11)*($AN18-$AN11))/($AN21-$AN11))+(AO11)</f>
        <v>0.91900000000000004</v>
      </c>
      <c r="AP18" s="1">
        <f t="shared" si="37"/>
        <v>0.91900000000000004</v>
      </c>
      <c r="AQ18" s="1">
        <f t="shared" si="37"/>
        <v>0.85199999999999998</v>
      </c>
      <c r="AR18" s="1">
        <f t="shared" si="37"/>
        <v>0.85199999999999998</v>
      </c>
      <c r="AS18" s="1">
        <f t="shared" si="37"/>
        <v>0.67999999999999994</v>
      </c>
      <c r="AT18" s="1">
        <f t="shared" si="37"/>
        <v>0.67999999999999994</v>
      </c>
    </row>
    <row r="19" spans="1:46" x14ac:dyDescent="0.25">
      <c r="A19" s="18">
        <f t="shared" si="20"/>
        <v>4</v>
      </c>
      <c r="B19" s="18" t="str">
        <f t="shared" si="21"/>
        <v>Tarefa 4</v>
      </c>
      <c r="C19" s="18">
        <f t="shared" si="22"/>
        <v>23</v>
      </c>
      <c r="D19" s="19">
        <f t="shared" si="28"/>
        <v>0.83333333333333337</v>
      </c>
      <c r="E19" s="19">
        <f t="shared" si="29"/>
        <v>0.95499999999999996</v>
      </c>
      <c r="F19" s="19">
        <f t="shared" si="30"/>
        <v>0.9325</v>
      </c>
      <c r="G19" s="19">
        <f t="shared" si="31"/>
        <v>1</v>
      </c>
      <c r="H19" s="19">
        <f t="shared" si="23"/>
        <v>0.94</v>
      </c>
      <c r="I19" s="19">
        <f t="shared" si="24"/>
        <v>1</v>
      </c>
      <c r="J19" s="19">
        <f t="shared" si="32"/>
        <v>17.068635416666666</v>
      </c>
      <c r="K19" s="19">
        <f t="shared" si="33"/>
        <v>16.044517291666665</v>
      </c>
      <c r="L19" s="19">
        <f t="shared" si="25"/>
        <v>1.1842051496225678</v>
      </c>
      <c r="M19" s="18">
        <f t="shared" si="34"/>
        <v>1</v>
      </c>
      <c r="N19" s="18" t="str">
        <f t="shared" si="35"/>
        <v>Tarefa 4</v>
      </c>
      <c r="O19" s="18" t="str">
        <f t="shared" si="26"/>
        <v>ITLS4</v>
      </c>
      <c r="AI19" s="4"/>
      <c r="AJ19" s="2"/>
      <c r="AK19" s="2"/>
      <c r="AL19" s="2"/>
      <c r="AN19" s="2">
        <v>1.8000000000000005</v>
      </c>
      <c r="AO19" s="1">
        <f t="shared" ref="AO19:AT19" si="38">(((AO21-AO11)*($AN19-$AN11))/($AN21-$AN11))+(AO11)</f>
        <v>0.91600000000000004</v>
      </c>
      <c r="AP19" s="1">
        <f t="shared" si="38"/>
        <v>0.91600000000000004</v>
      </c>
      <c r="AQ19" s="1">
        <f t="shared" si="38"/>
        <v>0.84799999999999998</v>
      </c>
      <c r="AR19" s="1">
        <f t="shared" si="38"/>
        <v>0.84799999999999998</v>
      </c>
      <c r="AS19" s="1">
        <f t="shared" si="38"/>
        <v>0.67</v>
      </c>
      <c r="AT19" s="1">
        <f t="shared" si="38"/>
        <v>0.67</v>
      </c>
    </row>
    <row r="20" spans="1:46" x14ac:dyDescent="0.25">
      <c r="A20" s="18" t="str">
        <f t="shared" si="20"/>
        <v/>
      </c>
      <c r="B20" s="18" t="str">
        <f t="shared" si="21"/>
        <v/>
      </c>
      <c r="C20" s="18" t="str">
        <f t="shared" si="22"/>
        <v/>
      </c>
      <c r="D20" s="19" t="str">
        <f t="shared" ref="D20:D25" si="39">IF(C20="","",IF(D6=0,0,IF(25/D6&gt;=1,1,25/D6)))</f>
        <v/>
      </c>
      <c r="E20" s="19" t="str">
        <f t="shared" ref="E20:E25" si="40">IF(C20="","",IF((1-0.003*ABS(E6-75))&gt;=1,1,(1-0.003*ABS(E6-75))))</f>
        <v/>
      </c>
      <c r="F20" s="19" t="str">
        <f t="shared" si="30"/>
        <v/>
      </c>
      <c r="G20" s="19" t="str">
        <f t="shared" ref="G20:G25" si="41">IF(C20="","",IF((H6+I6)&gt;=135,1,IF((1-0.0032*(H6+I6))&gt;=1,1,(1-0.0032*(H6+I6)))))</f>
        <v/>
      </c>
      <c r="H20" s="19" t="str">
        <f t="shared" si="23"/>
        <v/>
      </c>
      <c r="I20" s="19" t="str">
        <f t="shared" si="24"/>
        <v/>
      </c>
      <c r="J20" s="19" t="str">
        <f t="shared" si="32"/>
        <v/>
      </c>
      <c r="K20" s="19" t="str">
        <f t="shared" si="33"/>
        <v/>
      </c>
      <c r="L20" s="19" t="str">
        <f t="shared" si="25"/>
        <v/>
      </c>
      <c r="M20" s="18" t="str">
        <f t="shared" si="34"/>
        <v/>
      </c>
      <c r="N20" s="18" t="str">
        <f t="shared" si="35"/>
        <v/>
      </c>
      <c r="O20" s="17" t="str">
        <f t="shared" si="26"/>
        <v/>
      </c>
      <c r="AI20" s="4"/>
      <c r="AJ20" s="2"/>
      <c r="AK20" s="2"/>
      <c r="AL20" s="2"/>
      <c r="AN20" s="2">
        <v>1.9000000000000006</v>
      </c>
      <c r="AO20" s="1">
        <f t="shared" ref="AO20:AT20" si="42">(((AO21-AO11)*($AN20-$AN11))/($AN21-$AN11))+(AO11)</f>
        <v>0.91300000000000003</v>
      </c>
      <c r="AP20" s="1">
        <f t="shared" si="42"/>
        <v>0.91300000000000003</v>
      </c>
      <c r="AQ20" s="1">
        <f t="shared" si="42"/>
        <v>0.84399999999999997</v>
      </c>
      <c r="AR20" s="1">
        <f t="shared" si="42"/>
        <v>0.84399999999999997</v>
      </c>
      <c r="AS20" s="1">
        <f t="shared" si="42"/>
        <v>0.66</v>
      </c>
      <c r="AT20" s="1">
        <f t="shared" si="42"/>
        <v>0.66</v>
      </c>
    </row>
    <row r="21" spans="1:46" x14ac:dyDescent="0.25">
      <c r="A21" s="18" t="str">
        <f t="shared" si="20"/>
        <v/>
      </c>
      <c r="B21" s="18" t="str">
        <f t="shared" si="21"/>
        <v/>
      </c>
      <c r="C21" s="18" t="str">
        <f t="shared" si="22"/>
        <v/>
      </c>
      <c r="D21" s="19" t="str">
        <f t="shared" si="39"/>
        <v/>
      </c>
      <c r="E21" s="19" t="str">
        <f t="shared" si="40"/>
        <v/>
      </c>
      <c r="F21" s="19" t="str">
        <f t="shared" si="30"/>
        <v/>
      </c>
      <c r="G21" s="19" t="str">
        <f t="shared" si="41"/>
        <v/>
      </c>
      <c r="H21" s="19" t="str">
        <f t="shared" si="23"/>
        <v/>
      </c>
      <c r="I21" s="19" t="str">
        <f t="shared" si="24"/>
        <v/>
      </c>
      <c r="J21" s="19" t="str">
        <f t="shared" si="32"/>
        <v/>
      </c>
      <c r="K21" s="19" t="str">
        <f t="shared" si="33"/>
        <v/>
      </c>
      <c r="L21" s="19" t="str">
        <f t="shared" si="25"/>
        <v/>
      </c>
      <c r="M21" s="18" t="str">
        <f t="shared" si="34"/>
        <v/>
      </c>
      <c r="N21" s="18" t="str">
        <f t="shared" si="35"/>
        <v/>
      </c>
      <c r="O21" s="17" t="str">
        <f t="shared" si="26"/>
        <v/>
      </c>
      <c r="AN21" s="2">
        <v>2.0000000000000004</v>
      </c>
      <c r="AO21" s="1">
        <v>0.91</v>
      </c>
      <c r="AP21" s="1">
        <v>0.91</v>
      </c>
      <c r="AQ21" s="1">
        <v>0.84</v>
      </c>
      <c r="AR21" s="1">
        <v>0.84</v>
      </c>
      <c r="AS21" s="1">
        <v>0.65</v>
      </c>
      <c r="AT21" s="1">
        <v>0.65</v>
      </c>
    </row>
    <row r="22" spans="1:46" x14ac:dyDescent="0.25">
      <c r="A22" s="18" t="str">
        <f t="shared" si="20"/>
        <v/>
      </c>
      <c r="B22" s="18" t="str">
        <f t="shared" si="21"/>
        <v/>
      </c>
      <c r="C22" s="18" t="str">
        <f t="shared" si="22"/>
        <v/>
      </c>
      <c r="D22" s="19" t="str">
        <f t="shared" si="39"/>
        <v/>
      </c>
      <c r="E22" s="19" t="str">
        <f t="shared" si="40"/>
        <v/>
      </c>
      <c r="F22" s="19" t="str">
        <f t="shared" si="30"/>
        <v/>
      </c>
      <c r="G22" s="19" t="str">
        <f t="shared" si="41"/>
        <v/>
      </c>
      <c r="H22" s="19" t="str">
        <f t="shared" si="23"/>
        <v/>
      </c>
      <c r="I22" s="19" t="str">
        <f t="shared" si="24"/>
        <v/>
      </c>
      <c r="J22" s="19" t="str">
        <f t="shared" si="32"/>
        <v/>
      </c>
      <c r="K22" s="19" t="str">
        <f t="shared" si="33"/>
        <v/>
      </c>
      <c r="L22" s="19" t="str">
        <f t="shared" si="25"/>
        <v/>
      </c>
      <c r="M22" s="18" t="str">
        <f t="shared" si="34"/>
        <v/>
      </c>
      <c r="N22" s="18" t="str">
        <f t="shared" si="35"/>
        <v/>
      </c>
      <c r="O22" s="17" t="str">
        <f t="shared" si="26"/>
        <v/>
      </c>
      <c r="AN22" s="2">
        <v>2.1000000000000005</v>
      </c>
      <c r="AO22" s="1">
        <f t="shared" ref="AO22:AT22" si="43">(((AO31-AO21)*($AN22-$AN21))/($AN31-$AN21))+(AO21)</f>
        <v>0.90700000000000003</v>
      </c>
      <c r="AP22" s="1">
        <f t="shared" si="43"/>
        <v>0.90700000000000003</v>
      </c>
      <c r="AQ22" s="1">
        <f t="shared" si="43"/>
        <v>0.83499999999999996</v>
      </c>
      <c r="AR22" s="1">
        <f t="shared" si="43"/>
        <v>0.83499999999999996</v>
      </c>
      <c r="AS22" s="1">
        <f t="shared" si="43"/>
        <v>0.64</v>
      </c>
      <c r="AT22" s="1">
        <f t="shared" si="43"/>
        <v>0.64</v>
      </c>
    </row>
    <row r="23" spans="1:46" x14ac:dyDescent="0.25">
      <c r="A23" s="18" t="str">
        <f t="shared" si="20"/>
        <v/>
      </c>
      <c r="B23" s="18" t="str">
        <f t="shared" si="21"/>
        <v/>
      </c>
      <c r="C23" s="18" t="str">
        <f t="shared" si="22"/>
        <v/>
      </c>
      <c r="D23" s="19" t="str">
        <f t="shared" si="39"/>
        <v/>
      </c>
      <c r="E23" s="19" t="str">
        <f t="shared" si="40"/>
        <v/>
      </c>
      <c r="F23" s="19" t="str">
        <f t="shared" si="30"/>
        <v/>
      </c>
      <c r="G23" s="19" t="str">
        <f t="shared" si="41"/>
        <v/>
      </c>
      <c r="H23" s="19" t="str">
        <f t="shared" si="23"/>
        <v/>
      </c>
      <c r="I23" s="19" t="str">
        <f t="shared" si="24"/>
        <v/>
      </c>
      <c r="J23" s="19" t="str">
        <f t="shared" si="32"/>
        <v/>
      </c>
      <c r="K23" s="19" t="str">
        <f t="shared" si="33"/>
        <v/>
      </c>
      <c r="L23" s="19" t="str">
        <f t="shared" si="25"/>
        <v/>
      </c>
      <c r="M23" s="18" t="str">
        <f t="shared" si="34"/>
        <v/>
      </c>
      <c r="N23" s="18" t="str">
        <f t="shared" si="35"/>
        <v/>
      </c>
      <c r="O23" s="17" t="str">
        <f t="shared" si="26"/>
        <v/>
      </c>
      <c r="AN23" s="2">
        <v>2.2000000000000006</v>
      </c>
      <c r="AO23" s="1">
        <f t="shared" ref="AO23:AT23" si="44">(((AO31-AO21)*($AN23-$AN21))/($AN31-$AN21))+(AO21)</f>
        <v>0.90400000000000003</v>
      </c>
      <c r="AP23" s="1">
        <f t="shared" si="44"/>
        <v>0.90400000000000003</v>
      </c>
      <c r="AQ23" s="1">
        <f t="shared" si="44"/>
        <v>0.83</v>
      </c>
      <c r="AR23" s="1">
        <f t="shared" si="44"/>
        <v>0.83</v>
      </c>
      <c r="AS23" s="1">
        <f t="shared" si="44"/>
        <v>0.63</v>
      </c>
      <c r="AT23" s="1">
        <f t="shared" si="44"/>
        <v>0.63</v>
      </c>
    </row>
    <row r="24" spans="1:46" x14ac:dyDescent="0.25">
      <c r="A24" s="18" t="str">
        <f t="shared" si="20"/>
        <v/>
      </c>
      <c r="B24" s="18" t="str">
        <f t="shared" si="21"/>
        <v/>
      </c>
      <c r="C24" s="18" t="str">
        <f t="shared" si="22"/>
        <v/>
      </c>
      <c r="D24" s="19" t="str">
        <f t="shared" si="39"/>
        <v/>
      </c>
      <c r="E24" s="19" t="str">
        <f t="shared" si="40"/>
        <v/>
      </c>
      <c r="F24" s="19" t="str">
        <f t="shared" si="30"/>
        <v/>
      </c>
      <c r="G24" s="19" t="str">
        <f t="shared" si="41"/>
        <v/>
      </c>
      <c r="H24" s="19" t="str">
        <f t="shared" si="23"/>
        <v/>
      </c>
      <c r="I24" s="19" t="str">
        <f t="shared" si="24"/>
        <v/>
      </c>
      <c r="J24" s="19" t="str">
        <f t="shared" si="32"/>
        <v/>
      </c>
      <c r="K24" s="19" t="str">
        <f t="shared" si="33"/>
        <v/>
      </c>
      <c r="L24" s="19" t="str">
        <f t="shared" si="25"/>
        <v/>
      </c>
      <c r="M24" s="18" t="str">
        <f t="shared" si="34"/>
        <v/>
      </c>
      <c r="N24" s="18" t="str">
        <f t="shared" si="35"/>
        <v/>
      </c>
      <c r="O24" s="17" t="str">
        <f t="shared" si="26"/>
        <v/>
      </c>
      <c r="AN24" s="2">
        <v>2.3000000000000007</v>
      </c>
      <c r="AO24" s="1">
        <f t="shared" ref="AO24:AT24" si="45">(((AO31-AO21)*($AN24-$AN21))/($AN31-$AN21))+(AO21)</f>
        <v>0.90100000000000002</v>
      </c>
      <c r="AP24" s="1">
        <f t="shared" si="45"/>
        <v>0.90100000000000002</v>
      </c>
      <c r="AQ24" s="1">
        <f t="shared" si="45"/>
        <v>0.82499999999999996</v>
      </c>
      <c r="AR24" s="1">
        <f t="shared" si="45"/>
        <v>0.82499999999999996</v>
      </c>
      <c r="AS24" s="1">
        <f t="shared" si="45"/>
        <v>0.62</v>
      </c>
      <c r="AT24" s="1">
        <f t="shared" si="45"/>
        <v>0.62</v>
      </c>
    </row>
    <row r="25" spans="1:46" x14ac:dyDescent="0.25">
      <c r="A25" s="18" t="str">
        <f t="shared" si="20"/>
        <v/>
      </c>
      <c r="B25" s="18" t="str">
        <f t="shared" si="21"/>
        <v/>
      </c>
      <c r="C25" s="18" t="str">
        <f t="shared" si="22"/>
        <v/>
      </c>
      <c r="D25" s="19" t="str">
        <f t="shared" si="39"/>
        <v/>
      </c>
      <c r="E25" s="19" t="str">
        <f t="shared" si="40"/>
        <v/>
      </c>
      <c r="F25" s="19" t="str">
        <f t="shared" si="30"/>
        <v/>
      </c>
      <c r="G25" s="19" t="str">
        <f t="shared" si="41"/>
        <v/>
      </c>
      <c r="H25" s="19" t="str">
        <f t="shared" si="23"/>
        <v/>
      </c>
      <c r="I25" s="19" t="str">
        <f t="shared" si="24"/>
        <v/>
      </c>
      <c r="J25" s="19" t="str">
        <f t="shared" si="32"/>
        <v/>
      </c>
      <c r="K25" s="19" t="str">
        <f t="shared" si="33"/>
        <v/>
      </c>
      <c r="L25" s="19" t="str">
        <f t="shared" si="25"/>
        <v/>
      </c>
      <c r="M25" s="18" t="str">
        <f t="shared" ref="M25" si="46">IF(C25="","",RANK(J25,$J$16:$J$25,0))</f>
        <v/>
      </c>
      <c r="N25" s="18" t="str">
        <f t="shared" si="35"/>
        <v/>
      </c>
      <c r="O25" s="17" t="str">
        <f t="shared" si="26"/>
        <v/>
      </c>
      <c r="AN25" s="2">
        <v>2.4000000000000008</v>
      </c>
      <c r="AO25" s="1">
        <f t="shared" ref="AO25:AT25" si="47">(((AO31-AO21)*($AN25-$AN21))/($AN31-$AN21))+(AO21)</f>
        <v>0.89800000000000002</v>
      </c>
      <c r="AP25" s="1">
        <f t="shared" si="47"/>
        <v>0.89800000000000002</v>
      </c>
      <c r="AQ25" s="1">
        <f t="shared" si="47"/>
        <v>0.82</v>
      </c>
      <c r="AR25" s="1">
        <f t="shared" si="47"/>
        <v>0.82</v>
      </c>
      <c r="AS25" s="1">
        <f t="shared" si="47"/>
        <v>0.61</v>
      </c>
      <c r="AT25" s="1">
        <f t="shared" si="47"/>
        <v>0.61</v>
      </c>
    </row>
    <row r="26" spans="1:46" x14ac:dyDescent="0.25">
      <c r="D26" s="1"/>
      <c r="E26" s="1"/>
      <c r="F26" s="1"/>
      <c r="G26" s="1"/>
      <c r="H26" s="1"/>
      <c r="I26" s="1"/>
      <c r="J26" s="1"/>
      <c r="K26" s="1"/>
      <c r="L26" s="1"/>
      <c r="AN26" s="2">
        <v>2.5000000000000009</v>
      </c>
      <c r="AO26" s="1">
        <f t="shared" ref="AO26:AT26" si="48">(((AO31-AO21)*($AN26-$AN21))/($AN31-$AN21))+(AO21)</f>
        <v>0.89500000000000002</v>
      </c>
      <c r="AP26" s="1">
        <f t="shared" si="48"/>
        <v>0.89500000000000002</v>
      </c>
      <c r="AQ26" s="1">
        <f t="shared" si="48"/>
        <v>0.81499999999999995</v>
      </c>
      <c r="AR26" s="1">
        <f t="shared" si="48"/>
        <v>0.81499999999999995</v>
      </c>
      <c r="AS26" s="1">
        <f t="shared" si="48"/>
        <v>0.60000000000000009</v>
      </c>
      <c r="AT26" s="1">
        <f t="shared" si="48"/>
        <v>0.60000000000000009</v>
      </c>
    </row>
    <row r="27" spans="1:46" x14ac:dyDescent="0.25">
      <c r="D27" s="1"/>
      <c r="E27" s="1"/>
      <c r="F27" s="1"/>
      <c r="G27" s="1"/>
      <c r="H27" s="1"/>
      <c r="I27" s="1"/>
      <c r="J27" s="1"/>
      <c r="K27" s="1"/>
      <c r="L27" s="1"/>
      <c r="AN27" s="2">
        <v>2.600000000000001</v>
      </c>
      <c r="AO27" s="1">
        <f t="shared" ref="AO27:AT27" si="49">(((AO31-AO21)*($AN27-$AN21))/($AN31-$AN21))+(AO21)</f>
        <v>0.89200000000000002</v>
      </c>
      <c r="AP27" s="1">
        <f t="shared" si="49"/>
        <v>0.89200000000000002</v>
      </c>
      <c r="AQ27" s="1">
        <f t="shared" si="49"/>
        <v>0.81</v>
      </c>
      <c r="AR27" s="1">
        <f t="shared" si="49"/>
        <v>0.81</v>
      </c>
      <c r="AS27" s="1">
        <f t="shared" si="49"/>
        <v>0.59000000000000008</v>
      </c>
      <c r="AT27" s="1">
        <f t="shared" si="49"/>
        <v>0.59000000000000008</v>
      </c>
    </row>
    <row r="28" spans="1:46" x14ac:dyDescent="0.25">
      <c r="C28" t="s">
        <v>37</v>
      </c>
      <c r="G28" t="s">
        <v>36</v>
      </c>
      <c r="H28" t="s">
        <v>35</v>
      </c>
      <c r="I28" t="s">
        <v>23</v>
      </c>
      <c r="J28" t="s">
        <v>38</v>
      </c>
      <c r="K28" t="s">
        <v>39</v>
      </c>
      <c r="O28" s="5" t="s">
        <v>11</v>
      </c>
      <c r="AN28" s="2">
        <v>2.7000000000000011</v>
      </c>
      <c r="AO28" s="1">
        <f t="shared" ref="AO28:AT28" si="50">(((AO31-AO21)*($AN28-$AN21))/($AN31-$AN21))+(AO21)</f>
        <v>0.88900000000000001</v>
      </c>
      <c r="AP28" s="1">
        <f t="shared" si="50"/>
        <v>0.88900000000000001</v>
      </c>
      <c r="AQ28" s="1">
        <f t="shared" si="50"/>
        <v>0.80500000000000005</v>
      </c>
      <c r="AR28" s="1">
        <f t="shared" si="50"/>
        <v>0.80500000000000005</v>
      </c>
      <c r="AS28" s="1">
        <f t="shared" si="50"/>
        <v>0.58000000000000007</v>
      </c>
      <c r="AT28" s="1">
        <f t="shared" si="50"/>
        <v>0.58000000000000007</v>
      </c>
    </row>
    <row r="29" spans="1:46" x14ac:dyDescent="0.25">
      <c r="A29" s="18">
        <v>1</v>
      </c>
      <c r="B29" s="18" t="str">
        <f>IF(C16="","",VLOOKUP(A29,$M$16:$N$25,2,FALSE))</f>
        <v>Tarefa 4</v>
      </c>
      <c r="C29" s="18">
        <f>IF(B29="","",VLOOKUP(B29,$B$2:$L$11,9,FALSE))</f>
        <v>1</v>
      </c>
      <c r="D29" s="32" t="str">
        <f>RIGHT(B29,1)</f>
        <v>4</v>
      </c>
      <c r="E29" s="32" t="str">
        <f>IF(B29="","",D29)</f>
        <v>4</v>
      </c>
      <c r="F29" s="18" t="str">
        <f>IF(B29="","",CONCATENATE("FF(",E29,")"))</f>
        <v>FF(4)</v>
      </c>
      <c r="G29" s="18">
        <f>IF(B29="","",C29)</f>
        <v>1</v>
      </c>
      <c r="H29" s="19">
        <f>IF(B29="","",IF(AND(K2&gt;0,K2&lt;=1),IF(E2&lt;75,VLOOKUP(G29,$AN$3:$AT$161,2),VLOOKUP(G29,$AN$3:$AT$161,3)),
IF(AND(K2&gt;1,K2&lt;2),IF(E2&lt;75,VLOOKUP(G29,$AN$3:$AT$161,4),VLOOKUP(G29,$AN$3:$AT$161,5)),
IF(AND(K2&gt;=2,K2&lt;=8),IF(E2&lt;75,VLOOKUP(G29,$AN$3:$AT$161,6),VLOOKUP(G29,$AN$3:$AT$161,7))))))</f>
        <v>0.94</v>
      </c>
      <c r="I29" s="18">
        <f>IF(B29="","",VLOOKUP(B29,$B$16:$M$25,9,FALSE))</f>
        <v>17.068635416666666</v>
      </c>
      <c r="J29" s="18">
        <f>IF(B29="",0,IF(H29=0,0,H29^(-1)))</f>
        <v>1.0638297872340425</v>
      </c>
      <c r="K29" s="18">
        <f>IF(B29="",0,IF(I29=0,0,I29^(-1)))</f>
        <v>5.8586991612905981E-2</v>
      </c>
      <c r="L29" s="33">
        <f>IF(B29="",0,VLOOKUP(B29,$B$2:$L$11,2,FALSE))</f>
        <v>19</v>
      </c>
      <c r="M29" s="19">
        <f>J29*K29</f>
        <v>6.2326586822240404E-2</v>
      </c>
      <c r="N29" s="18">
        <f>L29*M29</f>
        <v>1.1842051496225676</v>
      </c>
      <c r="O29" s="6">
        <f>SUM(N29:N38)</f>
        <v>1.4921549263007856</v>
      </c>
      <c r="P29" t="str">
        <f>IF(O29&lt;=1,AF10,IF(AND(O29&gt;1,O29&lt;=3),AF11,AF12))</f>
        <v>ITLC..</v>
      </c>
      <c r="Q29" t="str">
        <f>IF(O29&lt;=1,AG10,IF(AND(O29&gt;1,O29&lt;=3),AG11,AG12))</f>
        <v>A tarefa pode causar problemas a alguns trabalhadores. Convem estudar o posto de trabalho e realizar as modificações que se mostrarem pertinentes.</v>
      </c>
      <c r="AN29" s="2">
        <v>2.8000000000000012</v>
      </c>
      <c r="AO29" s="1">
        <f t="shared" ref="AO29:AT29" si="51">(((AO31-AO21)*($AN29-$AN21))/($AN31-$AN21))+(AO21)</f>
        <v>0.88600000000000001</v>
      </c>
      <c r="AP29" s="1">
        <f t="shared" si="51"/>
        <v>0.88600000000000001</v>
      </c>
      <c r="AQ29" s="1">
        <f t="shared" si="51"/>
        <v>0.8</v>
      </c>
      <c r="AR29" s="1">
        <f t="shared" si="51"/>
        <v>0.8</v>
      </c>
      <c r="AS29" s="1">
        <f t="shared" si="51"/>
        <v>0.57000000000000006</v>
      </c>
      <c r="AT29" s="1">
        <f t="shared" si="51"/>
        <v>0.57000000000000006</v>
      </c>
    </row>
    <row r="30" spans="1:46" x14ac:dyDescent="0.25">
      <c r="A30" s="18">
        <v>2</v>
      </c>
      <c r="B30" s="18" t="str">
        <f t="shared" ref="B30:B38" si="52">IF(C17="","",VLOOKUP(A30,$M$16:$N$25,2,FALSE))</f>
        <v>Tarefa 1</v>
      </c>
      <c r="C30" s="18">
        <f t="shared" ref="C30:C38" si="53">IF(B30="","",VLOOKUP(B30,$B$2:$L$11,9,FALSE))</f>
        <v>2</v>
      </c>
      <c r="D30" s="32" t="str">
        <f t="shared" ref="D30:D38" si="54">RIGHT(B30,1)</f>
        <v>1</v>
      </c>
      <c r="E30" s="32" t="str">
        <f>IF(B30="","",CONCATENATE(E29,",",D30))</f>
        <v>4,1</v>
      </c>
      <c r="F30" s="18" t="str">
        <f t="shared" ref="F30:F38" si="55">IF(B30="","",CONCATENATE("FF(",E30,")"))</f>
        <v>FF(4,1)</v>
      </c>
      <c r="G30" s="18">
        <f t="shared" ref="G30:G38" si="56">IF(B30="","",C30+G29)</f>
        <v>3</v>
      </c>
      <c r="H30" s="19">
        <f t="shared" ref="H30:H38" si="57">IF(B30="","",IF(AND(K3&gt;0,K3&lt;=1),IF(E3&lt;75,VLOOKUP(G30,$AN$3:$AT$161,2),VLOOKUP(G30,$AN$3:$AT$161,3)),
IF(AND(K3&gt;1,K3&lt;2),IF(E3&lt;75,VLOOKUP(G30,$AN$3:$AT$161,4),VLOOKUP(G30,$AN$3:$AT$161,5)),
IF(AND(K3&gt;=2,K3&lt;=8),IF(E3&lt;75,VLOOKUP(G30,$AN$3:$AT$161,6),VLOOKUP(G30,$AN$3:$AT$161,7))))))</f>
        <v>0.88300000000000001</v>
      </c>
      <c r="I30" s="18">
        <f t="shared" ref="I30:I38" si="58">IF(B30="","",VLOOKUP(B30,$B$16:$M$25,9,FALSE))</f>
        <v>17.729166666666668</v>
      </c>
      <c r="J30" s="18">
        <f t="shared" ref="J30:J38" si="59">IF(B30="",0,IF(H30=0,0,H30^(-1)))</f>
        <v>1.1325028312570782</v>
      </c>
      <c r="K30" s="18">
        <f t="shared" ref="K30:K38" si="60">IF(B30="",0,IF(I30=0,0,I30^(-1)))</f>
        <v>5.640423031727379E-2</v>
      </c>
      <c r="L30" s="33">
        <f t="shared" ref="L30:L38" si="61">IF(B30="",0,VLOOKUP(B30,$B$2:$L$11,2,FALSE))</f>
        <v>21</v>
      </c>
      <c r="M30" s="19">
        <f>K30*(J30-J29)</f>
        <v>3.8734501916635848E-3</v>
      </c>
      <c r="N30" s="18">
        <f t="shared" ref="N30:N38" si="62">L30*M30</f>
        <v>8.1342454024935285E-2</v>
      </c>
      <c r="AN30" s="2">
        <v>2.9000000000000012</v>
      </c>
      <c r="AO30" s="1">
        <f t="shared" ref="AO30:AT30" si="63">(((AO31-AO21)*($AN30-$AN21))/($AN31-$AN21))+(AO21)</f>
        <v>0.88300000000000001</v>
      </c>
      <c r="AP30" s="1">
        <f t="shared" si="63"/>
        <v>0.88300000000000001</v>
      </c>
      <c r="AQ30" s="1">
        <f t="shared" si="63"/>
        <v>0.79500000000000004</v>
      </c>
      <c r="AR30" s="1">
        <f t="shared" si="63"/>
        <v>0.79500000000000004</v>
      </c>
      <c r="AS30" s="1">
        <f t="shared" si="63"/>
        <v>0.56000000000000005</v>
      </c>
      <c r="AT30" s="1">
        <f t="shared" si="63"/>
        <v>0.56000000000000005</v>
      </c>
    </row>
    <row r="31" spans="1:46" x14ac:dyDescent="0.25">
      <c r="A31" s="18">
        <v>3</v>
      </c>
      <c r="B31" s="18" t="str">
        <f t="shared" si="52"/>
        <v>Tarefa 3</v>
      </c>
      <c r="C31" s="18">
        <f t="shared" si="53"/>
        <v>1</v>
      </c>
      <c r="D31" s="32" t="str">
        <f t="shared" si="54"/>
        <v>3</v>
      </c>
      <c r="E31" s="32" t="str">
        <f t="shared" ref="E31:E38" si="64">IF(B31="","",CONCATENATE(E30,",",D31))</f>
        <v>4,1,3</v>
      </c>
      <c r="F31" s="18" t="str">
        <f t="shared" si="55"/>
        <v>FF(4,1,3)</v>
      </c>
      <c r="G31" s="18">
        <f t="shared" si="56"/>
        <v>4</v>
      </c>
      <c r="H31" s="19">
        <f t="shared" si="57"/>
        <v>0.84399999999999997</v>
      </c>
      <c r="I31" s="18">
        <f t="shared" si="58"/>
        <v>18.312791666666666</v>
      </c>
      <c r="J31" s="18">
        <f t="shared" si="59"/>
        <v>1.1848341232227488</v>
      </c>
      <c r="K31" s="18">
        <f t="shared" si="60"/>
        <v>5.4606638802112369E-2</v>
      </c>
      <c r="L31" s="33">
        <f t="shared" si="61"/>
        <v>19</v>
      </c>
      <c r="M31" s="19">
        <f t="shared" ref="M31:M38" si="65">K31*(J31-J30)</f>
        <v>2.8576359584172625E-3</v>
      </c>
      <c r="N31" s="18">
        <f t="shared" si="62"/>
        <v>5.4295083209927986E-2</v>
      </c>
      <c r="AN31" s="34">
        <v>3.0000000000000013</v>
      </c>
      <c r="AO31" s="1">
        <v>0.88</v>
      </c>
      <c r="AP31" s="1">
        <v>0.88</v>
      </c>
      <c r="AQ31" s="1">
        <v>0.79</v>
      </c>
      <c r="AR31" s="1">
        <v>0.79</v>
      </c>
      <c r="AS31" s="1">
        <v>0.55000000000000004</v>
      </c>
      <c r="AT31" s="1">
        <v>0.55000000000000004</v>
      </c>
    </row>
    <row r="32" spans="1:46" x14ac:dyDescent="0.25">
      <c r="A32" s="18">
        <v>4</v>
      </c>
      <c r="B32" s="18" t="str">
        <f t="shared" si="52"/>
        <v>Tarefa 2</v>
      </c>
      <c r="C32" s="18">
        <f t="shared" si="53"/>
        <v>2</v>
      </c>
      <c r="D32" s="32" t="str">
        <f t="shared" si="54"/>
        <v>2</v>
      </c>
      <c r="E32" s="32" t="str">
        <f t="shared" si="64"/>
        <v>4,1,3,2</v>
      </c>
      <c r="F32" s="18" t="str">
        <f t="shared" si="55"/>
        <v>FF(4,1,3,2)</v>
      </c>
      <c r="G32" s="18">
        <f t="shared" si="56"/>
        <v>6</v>
      </c>
      <c r="H32" s="19">
        <f t="shared" si="57"/>
        <v>0.75</v>
      </c>
      <c r="I32" s="18">
        <f t="shared" si="58"/>
        <v>18.959666666666667</v>
      </c>
      <c r="J32" s="18">
        <f t="shared" si="59"/>
        <v>1.3333333333333333</v>
      </c>
      <c r="K32" s="18">
        <f t="shared" si="60"/>
        <v>5.2743543311239649E-2</v>
      </c>
      <c r="L32" s="33">
        <f t="shared" si="61"/>
        <v>22</v>
      </c>
      <c r="M32" s="19">
        <f t="shared" si="65"/>
        <v>7.8323745201524866E-3</v>
      </c>
      <c r="N32" s="18">
        <f t="shared" si="62"/>
        <v>0.17231223944335472</v>
      </c>
      <c r="AN32" s="2">
        <v>3.1000000000000014</v>
      </c>
      <c r="AO32" s="1">
        <f t="shared" ref="AO32:AT32" si="66">(((AO41-AO31)*($AN32-$AN31))/($AN41-$AN31))+(AO31)</f>
        <v>0.876</v>
      </c>
      <c r="AP32" s="1">
        <f t="shared" si="66"/>
        <v>0.876</v>
      </c>
      <c r="AQ32" s="1">
        <f t="shared" si="66"/>
        <v>0.78300000000000003</v>
      </c>
      <c r="AR32" s="1">
        <f t="shared" si="66"/>
        <v>0.78300000000000003</v>
      </c>
      <c r="AS32" s="1">
        <f t="shared" si="66"/>
        <v>0.54</v>
      </c>
      <c r="AT32" s="1">
        <f t="shared" si="66"/>
        <v>0.54</v>
      </c>
    </row>
    <row r="33" spans="1:46" x14ac:dyDescent="0.25">
      <c r="A33" s="18">
        <v>5</v>
      </c>
      <c r="B33" s="18" t="str">
        <f t="shared" si="52"/>
        <v/>
      </c>
      <c r="C33" s="18" t="str">
        <f t="shared" si="53"/>
        <v/>
      </c>
      <c r="D33" s="32" t="str">
        <f t="shared" si="54"/>
        <v/>
      </c>
      <c r="E33" s="32" t="str">
        <f t="shared" si="64"/>
        <v/>
      </c>
      <c r="F33" s="18" t="str">
        <f t="shared" si="55"/>
        <v/>
      </c>
      <c r="G33" s="18" t="str">
        <f t="shared" si="56"/>
        <v/>
      </c>
      <c r="H33" s="19" t="str">
        <f t="shared" si="57"/>
        <v/>
      </c>
      <c r="I33" s="18" t="str">
        <f t="shared" si="58"/>
        <v/>
      </c>
      <c r="J33" s="18">
        <f t="shared" si="59"/>
        <v>0</v>
      </c>
      <c r="K33" s="18">
        <f t="shared" si="60"/>
        <v>0</v>
      </c>
      <c r="L33" s="33">
        <f t="shared" si="61"/>
        <v>0</v>
      </c>
      <c r="M33" s="19">
        <f t="shared" si="65"/>
        <v>0</v>
      </c>
      <c r="N33" s="18">
        <f t="shared" si="62"/>
        <v>0</v>
      </c>
      <c r="AN33" s="2">
        <v>3.2000000000000015</v>
      </c>
      <c r="AO33" s="1">
        <f t="shared" ref="AO33:AT33" si="67">(((AO41-AO31)*($AN33-$AN31))/($AN41-$AN31))+(AO31)</f>
        <v>0.872</v>
      </c>
      <c r="AP33" s="1">
        <f t="shared" si="67"/>
        <v>0.872</v>
      </c>
      <c r="AQ33" s="1">
        <f t="shared" si="67"/>
        <v>0.77600000000000002</v>
      </c>
      <c r="AR33" s="1">
        <f t="shared" si="67"/>
        <v>0.77600000000000002</v>
      </c>
      <c r="AS33" s="1">
        <f t="shared" si="67"/>
        <v>0.53</v>
      </c>
      <c r="AT33" s="1">
        <f t="shared" si="67"/>
        <v>0.53</v>
      </c>
    </row>
    <row r="34" spans="1:46" x14ac:dyDescent="0.25">
      <c r="A34" s="18">
        <v>6</v>
      </c>
      <c r="B34" s="18" t="str">
        <f t="shared" si="52"/>
        <v/>
      </c>
      <c r="C34" s="18" t="str">
        <f t="shared" si="53"/>
        <v/>
      </c>
      <c r="D34" s="32" t="str">
        <f t="shared" si="54"/>
        <v/>
      </c>
      <c r="E34" s="32" t="str">
        <f t="shared" si="64"/>
        <v/>
      </c>
      <c r="F34" s="18" t="str">
        <f t="shared" si="55"/>
        <v/>
      </c>
      <c r="G34" s="18" t="str">
        <f t="shared" si="56"/>
        <v/>
      </c>
      <c r="H34" s="19" t="str">
        <f t="shared" si="57"/>
        <v/>
      </c>
      <c r="I34" s="18" t="str">
        <f t="shared" si="58"/>
        <v/>
      </c>
      <c r="J34" s="18">
        <f t="shared" si="59"/>
        <v>0</v>
      </c>
      <c r="K34" s="18">
        <f t="shared" si="60"/>
        <v>0</v>
      </c>
      <c r="L34" s="33">
        <f t="shared" si="61"/>
        <v>0</v>
      </c>
      <c r="M34" s="19">
        <f t="shared" si="65"/>
        <v>0</v>
      </c>
      <c r="N34" s="18">
        <f t="shared" si="62"/>
        <v>0</v>
      </c>
      <c r="AN34" s="2">
        <v>3.3000000000000016</v>
      </c>
      <c r="AO34" s="1">
        <f t="shared" ref="AO34:AT34" si="68">(((AO41-AO31)*($AN34-$AN31))/($AN41-$AN31))+(AO31)</f>
        <v>0.86799999999999999</v>
      </c>
      <c r="AP34" s="1">
        <f t="shared" si="68"/>
        <v>0.86799999999999999</v>
      </c>
      <c r="AQ34" s="1">
        <f t="shared" si="68"/>
        <v>0.76900000000000002</v>
      </c>
      <c r="AR34" s="1">
        <f t="shared" si="68"/>
        <v>0.76900000000000002</v>
      </c>
      <c r="AS34" s="1">
        <f t="shared" si="68"/>
        <v>0.52</v>
      </c>
      <c r="AT34" s="1">
        <f t="shared" si="68"/>
        <v>0.52</v>
      </c>
    </row>
    <row r="35" spans="1:46" x14ac:dyDescent="0.25">
      <c r="A35" s="18">
        <v>7</v>
      </c>
      <c r="B35" s="18" t="str">
        <f t="shared" si="52"/>
        <v/>
      </c>
      <c r="C35" s="18" t="str">
        <f t="shared" si="53"/>
        <v/>
      </c>
      <c r="D35" s="32" t="str">
        <f t="shared" si="54"/>
        <v/>
      </c>
      <c r="E35" s="32" t="str">
        <f t="shared" si="64"/>
        <v/>
      </c>
      <c r="F35" s="18" t="str">
        <f t="shared" si="55"/>
        <v/>
      </c>
      <c r="G35" s="18" t="str">
        <f t="shared" si="56"/>
        <v/>
      </c>
      <c r="H35" s="19" t="str">
        <f t="shared" si="57"/>
        <v/>
      </c>
      <c r="I35" s="18" t="str">
        <f t="shared" si="58"/>
        <v/>
      </c>
      <c r="J35" s="18">
        <f t="shared" si="59"/>
        <v>0</v>
      </c>
      <c r="K35" s="18">
        <f t="shared" si="60"/>
        <v>0</v>
      </c>
      <c r="L35" s="33">
        <f t="shared" si="61"/>
        <v>0</v>
      </c>
      <c r="M35" s="19">
        <f t="shared" si="65"/>
        <v>0</v>
      </c>
      <c r="N35" s="18">
        <f t="shared" si="62"/>
        <v>0</v>
      </c>
      <c r="AN35" s="2">
        <v>3.4000000000000017</v>
      </c>
      <c r="AO35" s="1">
        <f t="shared" ref="AO35:AT35" si="69">(((AO41-AO31)*($AN35-$AN31))/($AN41-$AN31))+(AO31)</f>
        <v>0.86399999999999999</v>
      </c>
      <c r="AP35" s="1">
        <f t="shared" si="69"/>
        <v>0.86399999999999999</v>
      </c>
      <c r="AQ35" s="1">
        <f t="shared" si="69"/>
        <v>0.76200000000000001</v>
      </c>
      <c r="AR35" s="1">
        <f t="shared" si="69"/>
        <v>0.76200000000000001</v>
      </c>
      <c r="AS35" s="1">
        <f t="shared" si="69"/>
        <v>0.51</v>
      </c>
      <c r="AT35" s="1">
        <f t="shared" si="69"/>
        <v>0.51</v>
      </c>
    </row>
    <row r="36" spans="1:46" x14ac:dyDescent="0.25">
      <c r="A36" s="18">
        <v>8</v>
      </c>
      <c r="B36" s="18" t="str">
        <f t="shared" si="52"/>
        <v/>
      </c>
      <c r="C36" s="18" t="str">
        <f t="shared" si="53"/>
        <v/>
      </c>
      <c r="D36" s="32" t="str">
        <f t="shared" si="54"/>
        <v/>
      </c>
      <c r="E36" s="32" t="str">
        <f t="shared" si="64"/>
        <v/>
      </c>
      <c r="F36" s="18" t="str">
        <f t="shared" si="55"/>
        <v/>
      </c>
      <c r="G36" s="18" t="str">
        <f t="shared" si="56"/>
        <v/>
      </c>
      <c r="H36" s="19" t="str">
        <f t="shared" si="57"/>
        <v/>
      </c>
      <c r="I36" s="18" t="str">
        <f t="shared" si="58"/>
        <v/>
      </c>
      <c r="J36" s="18">
        <f t="shared" si="59"/>
        <v>0</v>
      </c>
      <c r="K36" s="18">
        <f t="shared" si="60"/>
        <v>0</v>
      </c>
      <c r="L36" s="33">
        <f t="shared" si="61"/>
        <v>0</v>
      </c>
      <c r="M36" s="19">
        <f t="shared" si="65"/>
        <v>0</v>
      </c>
      <c r="N36" s="18">
        <f t="shared" si="62"/>
        <v>0</v>
      </c>
      <c r="AN36" s="2">
        <v>3.5000000000000018</v>
      </c>
      <c r="AO36" s="1">
        <f t="shared" ref="AO36:AT36" si="70">(((AO41-AO31)*($AN36-$AN31))/($AN41-$AN31))+(AO31)</f>
        <v>0.86</v>
      </c>
      <c r="AP36" s="1">
        <f t="shared" si="70"/>
        <v>0.86</v>
      </c>
      <c r="AQ36" s="1">
        <f t="shared" si="70"/>
        <v>0.755</v>
      </c>
      <c r="AR36" s="1">
        <f t="shared" si="70"/>
        <v>0.755</v>
      </c>
      <c r="AS36" s="1">
        <f t="shared" si="70"/>
        <v>0.5</v>
      </c>
      <c r="AT36" s="1">
        <f t="shared" si="70"/>
        <v>0.5</v>
      </c>
    </row>
    <row r="37" spans="1:46" x14ac:dyDescent="0.25">
      <c r="A37" s="18">
        <v>9</v>
      </c>
      <c r="B37" s="18" t="str">
        <f t="shared" si="52"/>
        <v/>
      </c>
      <c r="C37" s="18" t="str">
        <f t="shared" si="53"/>
        <v/>
      </c>
      <c r="D37" s="32" t="str">
        <f t="shared" si="54"/>
        <v/>
      </c>
      <c r="E37" s="32" t="str">
        <f t="shared" si="64"/>
        <v/>
      </c>
      <c r="F37" s="18" t="str">
        <f t="shared" si="55"/>
        <v/>
      </c>
      <c r="G37" s="18" t="str">
        <f t="shared" si="56"/>
        <v/>
      </c>
      <c r="H37" s="19" t="str">
        <f t="shared" si="57"/>
        <v/>
      </c>
      <c r="I37" s="18" t="str">
        <f t="shared" si="58"/>
        <v/>
      </c>
      <c r="J37" s="18">
        <f t="shared" si="59"/>
        <v>0</v>
      </c>
      <c r="K37" s="18">
        <f t="shared" si="60"/>
        <v>0</v>
      </c>
      <c r="L37" s="33">
        <f t="shared" si="61"/>
        <v>0</v>
      </c>
      <c r="M37" s="19">
        <f t="shared" si="65"/>
        <v>0</v>
      </c>
      <c r="N37" s="18">
        <f t="shared" si="62"/>
        <v>0</v>
      </c>
      <c r="AN37" s="2">
        <v>3.6000000000000019</v>
      </c>
      <c r="AO37" s="1">
        <f t="shared" ref="AO37:AT37" si="71">(((AO41-AO31)*($AN37-$AN31))/($AN41-$AN31))+(AO31)</f>
        <v>0.85599999999999998</v>
      </c>
      <c r="AP37" s="1">
        <f t="shared" si="71"/>
        <v>0.85599999999999998</v>
      </c>
      <c r="AQ37" s="1">
        <f t="shared" si="71"/>
        <v>0.748</v>
      </c>
      <c r="AR37" s="1">
        <f t="shared" si="71"/>
        <v>0.748</v>
      </c>
      <c r="AS37" s="1">
        <f t="shared" si="71"/>
        <v>0.49</v>
      </c>
      <c r="AT37" s="1">
        <f t="shared" si="71"/>
        <v>0.49</v>
      </c>
    </row>
    <row r="38" spans="1:46" x14ac:dyDescent="0.25">
      <c r="A38" s="18">
        <v>10</v>
      </c>
      <c r="B38" s="18" t="str">
        <f t="shared" si="52"/>
        <v/>
      </c>
      <c r="C38" s="18" t="str">
        <f t="shared" si="53"/>
        <v/>
      </c>
      <c r="D38" s="32" t="str">
        <f t="shared" si="54"/>
        <v/>
      </c>
      <c r="E38" s="32" t="str">
        <f t="shared" si="64"/>
        <v/>
      </c>
      <c r="F38" s="18" t="str">
        <f t="shared" si="55"/>
        <v/>
      </c>
      <c r="G38" s="18" t="str">
        <f t="shared" si="56"/>
        <v/>
      </c>
      <c r="H38" s="19" t="str">
        <f t="shared" si="57"/>
        <v/>
      </c>
      <c r="I38" s="18" t="str">
        <f t="shared" si="58"/>
        <v/>
      </c>
      <c r="J38" s="18">
        <f t="shared" si="59"/>
        <v>0</v>
      </c>
      <c r="K38" s="18">
        <f t="shared" si="60"/>
        <v>0</v>
      </c>
      <c r="L38" s="33">
        <f t="shared" si="61"/>
        <v>0</v>
      </c>
      <c r="M38" s="19">
        <f t="shared" si="65"/>
        <v>0</v>
      </c>
      <c r="N38" s="18">
        <f t="shared" si="62"/>
        <v>0</v>
      </c>
      <c r="AN38" s="2">
        <v>3.700000000000002</v>
      </c>
      <c r="AO38" s="1">
        <f t="shared" ref="AO38:AT38" si="72">(((AO41-AO31)*($AN38-$AN31))/($AN41-$AN31))+(AO31)</f>
        <v>0.85199999999999998</v>
      </c>
      <c r="AP38" s="1">
        <f t="shared" si="72"/>
        <v>0.85199999999999998</v>
      </c>
      <c r="AQ38" s="1">
        <f t="shared" si="72"/>
        <v>0.74099999999999999</v>
      </c>
      <c r="AR38" s="1">
        <f t="shared" si="72"/>
        <v>0.74099999999999999</v>
      </c>
      <c r="AS38" s="1">
        <f t="shared" si="72"/>
        <v>0.48</v>
      </c>
      <c r="AT38" s="1">
        <f t="shared" si="72"/>
        <v>0.48</v>
      </c>
    </row>
    <row r="39" spans="1:46" x14ac:dyDescent="0.25">
      <c r="D39" s="1"/>
      <c r="E39" s="1"/>
      <c r="F39" s="1"/>
      <c r="G39" s="1"/>
      <c r="H39" s="1"/>
      <c r="I39" s="1"/>
      <c r="J39" s="1"/>
      <c r="K39" s="1"/>
      <c r="L39" s="1"/>
      <c r="AN39" s="2">
        <v>3.800000000000002</v>
      </c>
      <c r="AO39" s="1">
        <f t="shared" ref="AO39:AT39" si="73">(((AO41-AO31)*($AN39-$AN31))/($AN41-$AN31))+(AO31)</f>
        <v>0.84799999999999998</v>
      </c>
      <c r="AP39" s="1">
        <f t="shared" si="73"/>
        <v>0.84799999999999998</v>
      </c>
      <c r="AQ39" s="1">
        <f t="shared" si="73"/>
        <v>0.73399999999999999</v>
      </c>
      <c r="AR39" s="1">
        <f t="shared" si="73"/>
        <v>0.73399999999999999</v>
      </c>
      <c r="AS39" s="1">
        <f t="shared" si="73"/>
        <v>0.47</v>
      </c>
      <c r="AT39" s="1">
        <f t="shared" si="73"/>
        <v>0.47</v>
      </c>
    </row>
    <row r="40" spans="1:46" x14ac:dyDescent="0.25">
      <c r="D40" s="1"/>
      <c r="E40" s="1"/>
      <c r="F40" s="1"/>
      <c r="G40" s="1"/>
      <c r="H40" s="1"/>
      <c r="I40" s="1"/>
      <c r="J40" s="1"/>
      <c r="K40" s="1"/>
      <c r="L40" s="1"/>
      <c r="AN40" s="2">
        <v>3.9000000000000021</v>
      </c>
      <c r="AO40" s="1">
        <f t="shared" ref="AO40:AT40" si="74">(((AO41-AO31)*($AN40-$AN31))/($AN41-$AN31))+(AO31)</f>
        <v>0.84399999999999997</v>
      </c>
      <c r="AP40" s="1">
        <f t="shared" si="74"/>
        <v>0.84399999999999997</v>
      </c>
      <c r="AQ40" s="1">
        <f t="shared" si="74"/>
        <v>0.72699999999999998</v>
      </c>
      <c r="AR40" s="1">
        <f t="shared" si="74"/>
        <v>0.72699999999999998</v>
      </c>
      <c r="AS40" s="1">
        <f t="shared" si="74"/>
        <v>0.45999999999999996</v>
      </c>
      <c r="AT40" s="1">
        <f t="shared" si="74"/>
        <v>0.45999999999999996</v>
      </c>
    </row>
    <row r="41" spans="1:46" x14ac:dyDescent="0.25">
      <c r="AN41" s="2">
        <v>4.0000000000000018</v>
      </c>
      <c r="AO41" s="1">
        <v>0.84</v>
      </c>
      <c r="AP41" s="1">
        <v>0.84</v>
      </c>
      <c r="AQ41" s="1">
        <v>0.72</v>
      </c>
      <c r="AR41" s="1">
        <v>0.72</v>
      </c>
      <c r="AS41" s="1">
        <v>0.45</v>
      </c>
      <c r="AT41" s="1">
        <v>0.45</v>
      </c>
    </row>
    <row r="42" spans="1:46" x14ac:dyDescent="0.25">
      <c r="AN42" s="2">
        <v>4.1000000000000014</v>
      </c>
      <c r="AO42" s="1">
        <f t="shared" ref="AO42:AT42" si="75">(((AO51-AO41)*($AN42-$AN41))/($AN51-$AN41))+(AO41)</f>
        <v>0.83599999999999997</v>
      </c>
      <c r="AP42" s="1">
        <f t="shared" si="75"/>
        <v>0.83599999999999997</v>
      </c>
      <c r="AQ42" s="1">
        <f t="shared" si="75"/>
        <v>0.70799999999999996</v>
      </c>
      <c r="AR42" s="1">
        <f t="shared" si="75"/>
        <v>0.70799999999999996</v>
      </c>
      <c r="AS42" s="1">
        <f t="shared" si="75"/>
        <v>0.44</v>
      </c>
      <c r="AT42" s="1">
        <f t="shared" si="75"/>
        <v>0.44</v>
      </c>
    </row>
    <row r="43" spans="1:46" x14ac:dyDescent="0.25">
      <c r="AN43" s="2">
        <v>4.2000000000000011</v>
      </c>
      <c r="AO43" s="1">
        <f t="shared" ref="AO43:AT43" si="76">(((AO51-AO41)*($AN43-$AN41))/($AN51-$AN41))+(AO41)</f>
        <v>0.83199999999999996</v>
      </c>
      <c r="AP43" s="1">
        <f t="shared" si="76"/>
        <v>0.83199999999999996</v>
      </c>
      <c r="AQ43" s="1">
        <f t="shared" si="76"/>
        <v>0.69599999999999995</v>
      </c>
      <c r="AR43" s="1">
        <f t="shared" si="76"/>
        <v>0.69599999999999995</v>
      </c>
      <c r="AS43" s="1">
        <f t="shared" si="76"/>
        <v>0.43</v>
      </c>
      <c r="AT43" s="1">
        <f t="shared" si="76"/>
        <v>0.43</v>
      </c>
    </row>
    <row r="44" spans="1:46" x14ac:dyDescent="0.25">
      <c r="AN44" s="2">
        <v>4.3000000000000007</v>
      </c>
      <c r="AO44" s="1">
        <f t="shared" ref="AO44:AT44" si="77">(((AO51-AO41)*($AN44-$AN41))/($AN51-$AN41))+(AO41)</f>
        <v>0.82799999999999996</v>
      </c>
      <c r="AP44" s="1">
        <f t="shared" si="77"/>
        <v>0.82799999999999996</v>
      </c>
      <c r="AQ44" s="1">
        <f t="shared" si="77"/>
        <v>0.68399999999999994</v>
      </c>
      <c r="AR44" s="1">
        <f t="shared" si="77"/>
        <v>0.68399999999999994</v>
      </c>
      <c r="AS44" s="1">
        <f t="shared" si="77"/>
        <v>0.42</v>
      </c>
      <c r="AT44" s="1">
        <f t="shared" si="77"/>
        <v>0.42</v>
      </c>
    </row>
    <row r="45" spans="1:46" x14ac:dyDescent="0.25">
      <c r="AN45" s="2">
        <v>4.4000000000000004</v>
      </c>
      <c r="AO45" s="1">
        <f t="shared" ref="AO45:AT45" si="78">(((AO51-AO41)*($AN45-$AN41))/($AN51-$AN41))+(AO41)</f>
        <v>0.82399999999999995</v>
      </c>
      <c r="AP45" s="1">
        <f t="shared" si="78"/>
        <v>0.82399999999999995</v>
      </c>
      <c r="AQ45" s="1">
        <f t="shared" si="78"/>
        <v>0.67199999999999993</v>
      </c>
      <c r="AR45" s="1">
        <f t="shared" si="78"/>
        <v>0.67199999999999993</v>
      </c>
      <c r="AS45" s="1">
        <f t="shared" si="78"/>
        <v>0.41000000000000003</v>
      </c>
      <c r="AT45" s="1">
        <f t="shared" si="78"/>
        <v>0.41000000000000003</v>
      </c>
    </row>
    <row r="46" spans="1:46" x14ac:dyDescent="0.25">
      <c r="AN46" s="2">
        <v>4.5</v>
      </c>
      <c r="AO46" s="1">
        <f t="shared" ref="AO46:AT46" si="79">(((AO51-AO41)*($AN46-$AN41))/($AN51-$AN41))+(AO41)</f>
        <v>0.82000000000000006</v>
      </c>
      <c r="AP46" s="1">
        <f t="shared" si="79"/>
        <v>0.82000000000000006</v>
      </c>
      <c r="AQ46" s="1">
        <f t="shared" si="79"/>
        <v>0.65999999999999992</v>
      </c>
      <c r="AR46" s="1">
        <f t="shared" si="79"/>
        <v>0.65999999999999992</v>
      </c>
      <c r="AS46" s="1">
        <f t="shared" si="79"/>
        <v>0.4</v>
      </c>
      <c r="AT46" s="1">
        <f t="shared" si="79"/>
        <v>0.4</v>
      </c>
    </row>
    <row r="47" spans="1:46" x14ac:dyDescent="0.25">
      <c r="AN47" s="2">
        <v>4.5999999999999996</v>
      </c>
      <c r="AO47" s="1">
        <f t="shared" ref="AO47:AT47" si="80">(((AO51-AO41)*($AN47-$AN41))/($AN51-$AN41))+(AO41)</f>
        <v>0.81600000000000006</v>
      </c>
      <c r="AP47" s="1">
        <f t="shared" si="80"/>
        <v>0.81600000000000006</v>
      </c>
      <c r="AQ47" s="1">
        <f t="shared" si="80"/>
        <v>0.64800000000000002</v>
      </c>
      <c r="AR47" s="1">
        <f t="shared" si="80"/>
        <v>0.64800000000000002</v>
      </c>
      <c r="AS47" s="1">
        <f t="shared" si="80"/>
        <v>0.39</v>
      </c>
      <c r="AT47" s="1">
        <f t="shared" si="80"/>
        <v>0.39</v>
      </c>
    </row>
    <row r="48" spans="1:46" x14ac:dyDescent="0.25">
      <c r="E48" s="1"/>
      <c r="F48" s="1"/>
      <c r="I48" s="1"/>
      <c r="J48" s="1"/>
      <c r="AN48" s="2">
        <v>4.6999999999999993</v>
      </c>
      <c r="AO48" s="1">
        <f t="shared" ref="AO48:AT48" si="81">(((AO51-AO41)*($AN48-$AN41))/($AN51-$AN41))+(AO41)</f>
        <v>0.81200000000000006</v>
      </c>
      <c r="AP48" s="1">
        <f t="shared" si="81"/>
        <v>0.81200000000000006</v>
      </c>
      <c r="AQ48" s="1">
        <f t="shared" si="81"/>
        <v>0.63600000000000001</v>
      </c>
      <c r="AR48" s="1">
        <f t="shared" si="81"/>
        <v>0.63600000000000001</v>
      </c>
      <c r="AS48" s="1">
        <f t="shared" si="81"/>
        <v>0.38</v>
      </c>
      <c r="AT48" s="1">
        <f t="shared" si="81"/>
        <v>0.38</v>
      </c>
    </row>
    <row r="49" spans="5:46" x14ac:dyDescent="0.25">
      <c r="E49" s="1"/>
      <c r="F49" s="1"/>
      <c r="I49" s="1"/>
      <c r="J49" s="1"/>
      <c r="AN49" s="2">
        <v>4.7999999999999989</v>
      </c>
      <c r="AO49" s="1">
        <f t="shared" ref="AO49:AT49" si="82">(((AO51-AO41)*($AN49-$AN41))/($AN51-$AN41))+(AO41)</f>
        <v>0.80800000000000005</v>
      </c>
      <c r="AP49" s="1">
        <f t="shared" si="82"/>
        <v>0.80800000000000005</v>
      </c>
      <c r="AQ49" s="1">
        <f t="shared" si="82"/>
        <v>0.624</v>
      </c>
      <c r="AR49" s="1">
        <f t="shared" si="82"/>
        <v>0.624</v>
      </c>
      <c r="AS49" s="1">
        <f t="shared" si="82"/>
        <v>0.37</v>
      </c>
      <c r="AT49" s="1">
        <f t="shared" si="82"/>
        <v>0.37</v>
      </c>
    </row>
    <row r="50" spans="5:46" x14ac:dyDescent="0.25">
      <c r="E50" s="1"/>
      <c r="F50" s="1"/>
      <c r="I50" s="1"/>
      <c r="J50" s="1"/>
      <c r="AN50" s="2">
        <v>4.8999999999999986</v>
      </c>
      <c r="AO50" s="1">
        <f t="shared" ref="AO50:AT50" si="83">(((AO51-AO41)*($AN50-$AN41))/($AN51-$AN41))+(AO41)</f>
        <v>0.80400000000000005</v>
      </c>
      <c r="AP50" s="1">
        <f t="shared" si="83"/>
        <v>0.80400000000000005</v>
      </c>
      <c r="AQ50" s="1">
        <f t="shared" si="83"/>
        <v>0.61199999999999999</v>
      </c>
      <c r="AR50" s="1">
        <f t="shared" si="83"/>
        <v>0.61199999999999999</v>
      </c>
      <c r="AS50" s="1">
        <f t="shared" si="83"/>
        <v>0.36</v>
      </c>
      <c r="AT50" s="1">
        <f t="shared" si="83"/>
        <v>0.36</v>
      </c>
    </row>
    <row r="51" spans="5:46" x14ac:dyDescent="0.25">
      <c r="F51" s="1"/>
      <c r="AN51" s="2">
        <v>4.9999999999999982</v>
      </c>
      <c r="AO51" s="1">
        <v>0.8</v>
      </c>
      <c r="AP51" s="1">
        <v>0.8</v>
      </c>
      <c r="AQ51" s="1">
        <v>0.6</v>
      </c>
      <c r="AR51" s="1">
        <v>0.6</v>
      </c>
      <c r="AS51" s="1">
        <v>0.35</v>
      </c>
      <c r="AT51" s="1">
        <v>0.35</v>
      </c>
    </row>
    <row r="52" spans="5:46" x14ac:dyDescent="0.25">
      <c r="AN52" s="2">
        <v>5.0999999999999979</v>
      </c>
      <c r="AO52" s="1">
        <f t="shared" ref="AO52:AT52" si="84">(((AO61-AO51)*($AN52-$AN51))/($AN61-$AN51))+(AO51)</f>
        <v>0.79500000000000004</v>
      </c>
      <c r="AP52" s="1">
        <f t="shared" si="84"/>
        <v>0.79500000000000004</v>
      </c>
      <c r="AQ52" s="1">
        <f t="shared" si="84"/>
        <v>0.59</v>
      </c>
      <c r="AR52" s="1">
        <f t="shared" si="84"/>
        <v>0.59</v>
      </c>
      <c r="AS52" s="1">
        <f t="shared" si="84"/>
        <v>0.34199999999999997</v>
      </c>
      <c r="AT52" s="1">
        <f t="shared" si="84"/>
        <v>0.34199999999999997</v>
      </c>
    </row>
    <row r="53" spans="5:46" x14ac:dyDescent="0.25">
      <c r="AN53" s="2">
        <v>5.1999999999999975</v>
      </c>
      <c r="AO53" s="1">
        <f t="shared" ref="AO53:AT53" si="85">(((AO61-AO51)*($AN53-$AN51))/($AN61-$AN51))+(AO51)</f>
        <v>0.79</v>
      </c>
      <c r="AP53" s="1">
        <f t="shared" si="85"/>
        <v>0.79</v>
      </c>
      <c r="AQ53" s="1">
        <f t="shared" si="85"/>
        <v>0.57999999999999996</v>
      </c>
      <c r="AR53" s="1">
        <f t="shared" si="85"/>
        <v>0.57999999999999996</v>
      </c>
      <c r="AS53" s="1">
        <f t="shared" si="85"/>
        <v>0.33399999999999996</v>
      </c>
      <c r="AT53" s="1">
        <f t="shared" si="85"/>
        <v>0.33399999999999996</v>
      </c>
    </row>
    <row r="54" spans="5:46" x14ac:dyDescent="0.25">
      <c r="AN54" s="2">
        <v>5.2999999999999972</v>
      </c>
      <c r="AO54" s="1">
        <f t="shared" ref="AO54:AT54" si="86">(((AO61-AO51)*($AN54-$AN51))/($AN61-$AN51))+(AO51)</f>
        <v>0.78500000000000003</v>
      </c>
      <c r="AP54" s="1">
        <f t="shared" si="86"/>
        <v>0.78500000000000003</v>
      </c>
      <c r="AQ54" s="1">
        <f t="shared" si="86"/>
        <v>0.56999999999999995</v>
      </c>
      <c r="AR54" s="1">
        <f t="shared" si="86"/>
        <v>0.56999999999999995</v>
      </c>
      <c r="AS54" s="1">
        <f t="shared" si="86"/>
        <v>0.32600000000000001</v>
      </c>
      <c r="AT54" s="1">
        <f t="shared" si="86"/>
        <v>0.32600000000000001</v>
      </c>
    </row>
    <row r="55" spans="5:46" x14ac:dyDescent="0.25">
      <c r="AN55" s="2">
        <v>5.3999999999999968</v>
      </c>
      <c r="AO55" s="1">
        <f t="shared" ref="AO55:AT55" si="87">(((AO61-AO51)*($AN55-$AN51))/($AN61-$AN51))+(AO51)</f>
        <v>0.78</v>
      </c>
      <c r="AP55" s="1">
        <f t="shared" si="87"/>
        <v>0.78</v>
      </c>
      <c r="AQ55" s="1">
        <f t="shared" si="87"/>
        <v>0.55999999999999994</v>
      </c>
      <c r="AR55" s="1">
        <f t="shared" si="87"/>
        <v>0.55999999999999994</v>
      </c>
      <c r="AS55" s="1">
        <f t="shared" si="87"/>
        <v>0.318</v>
      </c>
      <c r="AT55" s="1">
        <f t="shared" si="87"/>
        <v>0.318</v>
      </c>
    </row>
    <row r="56" spans="5:46" x14ac:dyDescent="0.25">
      <c r="AN56" s="2">
        <v>5.4999999999999964</v>
      </c>
      <c r="AO56" s="1">
        <f t="shared" ref="AO56:AT56" si="88">(((AO61-AO51)*($AN56-$AN51))/($AN61-$AN51))+(AO51)</f>
        <v>0.77500000000000002</v>
      </c>
      <c r="AP56" s="1">
        <f t="shared" si="88"/>
        <v>0.77500000000000002</v>
      </c>
      <c r="AQ56" s="1">
        <f t="shared" si="88"/>
        <v>0.55000000000000004</v>
      </c>
      <c r="AR56" s="1">
        <f t="shared" si="88"/>
        <v>0.55000000000000004</v>
      </c>
      <c r="AS56" s="1">
        <f t="shared" si="88"/>
        <v>0.31</v>
      </c>
      <c r="AT56" s="1">
        <f t="shared" si="88"/>
        <v>0.31</v>
      </c>
    </row>
    <row r="57" spans="5:46" x14ac:dyDescent="0.25">
      <c r="AN57" s="2">
        <v>5.5999999999999961</v>
      </c>
      <c r="AO57" s="1">
        <f t="shared" ref="AO57:AT57" si="89">(((AO61-AO51)*($AN57-$AN51))/($AN61-$AN51))+(AO51)</f>
        <v>0.77</v>
      </c>
      <c r="AP57" s="1">
        <f t="shared" si="89"/>
        <v>0.77</v>
      </c>
      <c r="AQ57" s="1">
        <f t="shared" si="89"/>
        <v>0.54</v>
      </c>
      <c r="AR57" s="1">
        <f t="shared" si="89"/>
        <v>0.54</v>
      </c>
      <c r="AS57" s="1">
        <f t="shared" si="89"/>
        <v>0.30199999999999999</v>
      </c>
      <c r="AT57" s="1">
        <f t="shared" si="89"/>
        <v>0.30199999999999999</v>
      </c>
    </row>
    <row r="58" spans="5:46" x14ac:dyDescent="0.25">
      <c r="AN58" s="2">
        <v>5.6999999999999957</v>
      </c>
      <c r="AO58" s="1">
        <f t="shared" ref="AO58:AT58" si="90">(((AO61-AO51)*($AN58-$AN51))/($AN61-$AN51))+(AO51)</f>
        <v>0.76500000000000001</v>
      </c>
      <c r="AP58" s="1">
        <f t="shared" si="90"/>
        <v>0.76500000000000001</v>
      </c>
      <c r="AQ58" s="1">
        <f t="shared" si="90"/>
        <v>0.53</v>
      </c>
      <c r="AR58" s="1">
        <f t="shared" si="90"/>
        <v>0.53</v>
      </c>
      <c r="AS58" s="1">
        <f t="shared" si="90"/>
        <v>0.29399999999999998</v>
      </c>
      <c r="AT58" s="1">
        <f t="shared" si="90"/>
        <v>0.29399999999999998</v>
      </c>
    </row>
    <row r="59" spans="5:46" x14ac:dyDescent="0.25">
      <c r="AN59" s="2">
        <v>5.7999999999999954</v>
      </c>
      <c r="AO59" s="1">
        <f t="shared" ref="AO59:AT59" si="91">(((AO61-AO51)*($AN59-$AN51))/($AN61-$AN51))+(AO51)</f>
        <v>0.76</v>
      </c>
      <c r="AP59" s="1">
        <f t="shared" si="91"/>
        <v>0.76</v>
      </c>
      <c r="AQ59" s="1">
        <f t="shared" si="91"/>
        <v>0.52</v>
      </c>
      <c r="AR59" s="1">
        <f t="shared" si="91"/>
        <v>0.52</v>
      </c>
      <c r="AS59" s="1">
        <f t="shared" si="91"/>
        <v>0.28600000000000003</v>
      </c>
      <c r="AT59" s="1">
        <f t="shared" si="91"/>
        <v>0.28600000000000003</v>
      </c>
    </row>
    <row r="60" spans="5:46" x14ac:dyDescent="0.25">
      <c r="AN60" s="2">
        <v>5.899999999999995</v>
      </c>
      <c r="AO60" s="1">
        <f t="shared" ref="AO60:AT60" si="92">(((AO61-AO51)*($AN60-$AN51))/($AN61-$AN51))+(AO51)</f>
        <v>0.755</v>
      </c>
      <c r="AP60" s="1">
        <f t="shared" si="92"/>
        <v>0.755</v>
      </c>
      <c r="AQ60" s="1">
        <f t="shared" si="92"/>
        <v>0.51</v>
      </c>
      <c r="AR60" s="1">
        <f t="shared" si="92"/>
        <v>0.51</v>
      </c>
      <c r="AS60" s="1">
        <f t="shared" si="92"/>
        <v>0.27800000000000002</v>
      </c>
      <c r="AT60" s="1">
        <f t="shared" si="92"/>
        <v>0.27800000000000002</v>
      </c>
    </row>
    <row r="61" spans="5:46" x14ac:dyDescent="0.25">
      <c r="AN61" s="2">
        <v>5.9999999999999947</v>
      </c>
      <c r="AO61" s="1">
        <v>0.75</v>
      </c>
      <c r="AP61" s="1">
        <v>0.75</v>
      </c>
      <c r="AQ61" s="1">
        <v>0.5</v>
      </c>
      <c r="AR61" s="1">
        <v>0.5</v>
      </c>
      <c r="AS61" s="1">
        <v>0.27</v>
      </c>
      <c r="AT61" s="1">
        <v>0.27</v>
      </c>
    </row>
    <row r="62" spans="5:46" x14ac:dyDescent="0.25">
      <c r="AN62" s="2">
        <v>6.0999999999999943</v>
      </c>
      <c r="AO62" s="1">
        <f t="shared" ref="AO62:AT62" si="93">(((AO71-AO61)*($AN62-$AN61))/($AN71-$AN61))+(AO61)</f>
        <v>0.745</v>
      </c>
      <c r="AP62" s="1">
        <f t="shared" si="93"/>
        <v>0.745</v>
      </c>
      <c r="AQ62" s="1">
        <f t="shared" si="93"/>
        <v>0.49199999999999999</v>
      </c>
      <c r="AR62" s="1">
        <f t="shared" si="93"/>
        <v>0.49199999999999999</v>
      </c>
      <c r="AS62" s="1">
        <f t="shared" si="93"/>
        <v>0.26500000000000001</v>
      </c>
      <c r="AT62" s="1">
        <f t="shared" si="93"/>
        <v>0.26500000000000001</v>
      </c>
    </row>
    <row r="63" spans="5:46" x14ac:dyDescent="0.25">
      <c r="AN63" s="2">
        <v>6.199999999999994</v>
      </c>
      <c r="AO63" s="1">
        <f t="shared" ref="AO63:AT63" si="94">(((AO71-AO61)*($AN63-$AN61))/($AN71-$AN61))+(AO61)</f>
        <v>0.74</v>
      </c>
      <c r="AP63" s="1">
        <f t="shared" si="94"/>
        <v>0.74</v>
      </c>
      <c r="AQ63" s="1">
        <f t="shared" si="94"/>
        <v>0.48399999999999999</v>
      </c>
      <c r="AR63" s="1">
        <f t="shared" si="94"/>
        <v>0.48399999999999999</v>
      </c>
      <c r="AS63" s="1">
        <f t="shared" si="94"/>
        <v>0.26</v>
      </c>
      <c r="AT63" s="1">
        <f t="shared" si="94"/>
        <v>0.26</v>
      </c>
    </row>
    <row r="64" spans="5:46" x14ac:dyDescent="0.25">
      <c r="AN64" s="2">
        <v>6.2999999999999936</v>
      </c>
      <c r="AO64" s="1">
        <f t="shared" ref="AO64:AT64" si="95">(((AO71-AO61)*($AN64-$AN61))/($AN71-$AN61))+(AO61)</f>
        <v>0.73499999999999999</v>
      </c>
      <c r="AP64" s="1">
        <f t="shared" si="95"/>
        <v>0.73499999999999999</v>
      </c>
      <c r="AQ64" s="1">
        <f t="shared" si="95"/>
        <v>0.47599999999999998</v>
      </c>
      <c r="AR64" s="1">
        <f t="shared" si="95"/>
        <v>0.47599999999999998</v>
      </c>
      <c r="AS64" s="1">
        <f t="shared" si="95"/>
        <v>0.255</v>
      </c>
      <c r="AT64" s="1">
        <f t="shared" si="95"/>
        <v>0.255</v>
      </c>
    </row>
    <row r="65" spans="40:46" x14ac:dyDescent="0.25">
      <c r="AN65" s="2">
        <v>6.3999999999999932</v>
      </c>
      <c r="AO65" s="1">
        <f t="shared" ref="AO65:AT65" si="96">(((AO71-AO61)*($AN65-$AN61))/($AN71-$AN61))+(AO61)</f>
        <v>0.73</v>
      </c>
      <c r="AP65" s="1">
        <f t="shared" si="96"/>
        <v>0.73</v>
      </c>
      <c r="AQ65" s="1">
        <f t="shared" si="96"/>
        <v>0.46799999999999997</v>
      </c>
      <c r="AR65" s="1">
        <f t="shared" si="96"/>
        <v>0.46799999999999997</v>
      </c>
      <c r="AS65" s="1">
        <f t="shared" si="96"/>
        <v>0.25</v>
      </c>
      <c r="AT65" s="1">
        <f t="shared" si="96"/>
        <v>0.25</v>
      </c>
    </row>
    <row r="66" spans="40:46" x14ac:dyDescent="0.25">
      <c r="AN66" s="2">
        <v>6.4999999999999929</v>
      </c>
      <c r="AO66" s="1">
        <f t="shared" ref="AO66:AT66" si="97">(((AO71-AO61)*($AN66-$AN61))/($AN71-$AN61))+(AO61)</f>
        <v>0.72499999999999998</v>
      </c>
      <c r="AP66" s="1">
        <f t="shared" si="97"/>
        <v>0.72499999999999998</v>
      </c>
      <c r="AQ66" s="1">
        <f t="shared" si="97"/>
        <v>0.45999999999999996</v>
      </c>
      <c r="AR66" s="1">
        <f t="shared" si="97"/>
        <v>0.45999999999999996</v>
      </c>
      <c r="AS66" s="1">
        <f t="shared" si="97"/>
        <v>0.245</v>
      </c>
      <c r="AT66" s="1">
        <f t="shared" si="97"/>
        <v>0.245</v>
      </c>
    </row>
    <row r="67" spans="40:46" x14ac:dyDescent="0.25">
      <c r="AN67" s="2">
        <v>6.5999999999999925</v>
      </c>
      <c r="AO67" s="1">
        <f t="shared" ref="AO67:AT67" si="98">(((AO71-AO61)*($AN67-$AN61))/($AN71-$AN61))+(AO61)</f>
        <v>0.72</v>
      </c>
      <c r="AP67" s="1">
        <f t="shared" si="98"/>
        <v>0.72</v>
      </c>
      <c r="AQ67" s="1">
        <f t="shared" si="98"/>
        <v>0.45199999999999996</v>
      </c>
      <c r="AR67" s="1">
        <f t="shared" si="98"/>
        <v>0.45199999999999996</v>
      </c>
      <c r="AS67" s="1">
        <f t="shared" si="98"/>
        <v>0.24000000000000002</v>
      </c>
      <c r="AT67" s="1">
        <f t="shared" si="98"/>
        <v>0.24000000000000002</v>
      </c>
    </row>
    <row r="68" spans="40:46" x14ac:dyDescent="0.25">
      <c r="AN68" s="2">
        <v>6.6999999999999922</v>
      </c>
      <c r="AO68" s="1">
        <f t="shared" ref="AO68:AT68" si="99">(((AO71-AO61)*($AN68-$AN61))/($AN71-$AN61))+(AO61)</f>
        <v>0.71499999999999997</v>
      </c>
      <c r="AP68" s="1">
        <f t="shared" si="99"/>
        <v>0.71499999999999997</v>
      </c>
      <c r="AQ68" s="1">
        <f t="shared" si="99"/>
        <v>0.44400000000000001</v>
      </c>
      <c r="AR68" s="1">
        <f t="shared" si="99"/>
        <v>0.44400000000000001</v>
      </c>
      <c r="AS68" s="1">
        <f t="shared" si="99"/>
        <v>0.23500000000000001</v>
      </c>
      <c r="AT68" s="1">
        <f t="shared" si="99"/>
        <v>0.23500000000000001</v>
      </c>
    </row>
    <row r="69" spans="40:46" x14ac:dyDescent="0.25">
      <c r="AN69" s="2">
        <v>6.7999999999999918</v>
      </c>
      <c r="AO69" s="1">
        <f t="shared" ref="AO69:AT69" si="100">(((AO71-AO61)*($AN69-$AN61))/($AN71-$AN61))+(AO61)</f>
        <v>0.71</v>
      </c>
      <c r="AP69" s="1">
        <f t="shared" si="100"/>
        <v>0.71</v>
      </c>
      <c r="AQ69" s="1">
        <f t="shared" si="100"/>
        <v>0.436</v>
      </c>
      <c r="AR69" s="1">
        <f t="shared" si="100"/>
        <v>0.436</v>
      </c>
      <c r="AS69" s="1">
        <f t="shared" si="100"/>
        <v>0.23</v>
      </c>
      <c r="AT69" s="1">
        <f t="shared" si="100"/>
        <v>0.23</v>
      </c>
    </row>
    <row r="70" spans="40:46" x14ac:dyDescent="0.25">
      <c r="AN70" s="2">
        <v>6.8999999999999915</v>
      </c>
      <c r="AO70" s="1">
        <f t="shared" ref="AO70:AT70" si="101">(((AO71-AO61)*($AN70-$AN61))/($AN71-$AN61))+(AO61)</f>
        <v>0.70499999999999996</v>
      </c>
      <c r="AP70" s="1">
        <f t="shared" si="101"/>
        <v>0.70499999999999996</v>
      </c>
      <c r="AQ70" s="1">
        <f t="shared" si="101"/>
        <v>0.42799999999999999</v>
      </c>
      <c r="AR70" s="1">
        <f t="shared" si="101"/>
        <v>0.42799999999999999</v>
      </c>
      <c r="AS70" s="1">
        <f t="shared" si="101"/>
        <v>0.22500000000000001</v>
      </c>
      <c r="AT70" s="1">
        <f t="shared" si="101"/>
        <v>0.22500000000000001</v>
      </c>
    </row>
    <row r="71" spans="40:46" x14ac:dyDescent="0.25">
      <c r="AN71" s="2">
        <v>6.9999999999999911</v>
      </c>
      <c r="AO71" s="1">
        <v>0.7</v>
      </c>
      <c r="AP71" s="1">
        <v>0.7</v>
      </c>
      <c r="AQ71" s="1">
        <v>0.42</v>
      </c>
      <c r="AR71" s="1">
        <v>0.42</v>
      </c>
      <c r="AS71" s="1">
        <v>0.22</v>
      </c>
      <c r="AT71" s="1">
        <v>0.22</v>
      </c>
    </row>
    <row r="72" spans="40:46" x14ac:dyDescent="0.25">
      <c r="AN72" s="2">
        <v>7.0999999999999908</v>
      </c>
      <c r="AO72" s="1">
        <f t="shared" ref="AO72:AT72" si="102">(((AO81-AO71)*($AN72-$AN71))/($AN81-$AN71))+(AO71)</f>
        <v>0.69</v>
      </c>
      <c r="AP72" s="1">
        <f t="shared" si="102"/>
        <v>0.69</v>
      </c>
      <c r="AQ72" s="1">
        <f t="shared" si="102"/>
        <v>0.41299999999999998</v>
      </c>
      <c r="AR72" s="1">
        <f t="shared" si="102"/>
        <v>0.41299999999999998</v>
      </c>
      <c r="AS72" s="1">
        <f t="shared" si="102"/>
        <v>0.216</v>
      </c>
      <c r="AT72" s="1">
        <f t="shared" si="102"/>
        <v>0.216</v>
      </c>
    </row>
    <row r="73" spans="40:46" x14ac:dyDescent="0.25">
      <c r="AN73" s="2">
        <v>7.1999999999999904</v>
      </c>
      <c r="AO73" s="1">
        <f t="shared" ref="AO73:AT73" si="103">(((AO81-AO71)*($AN73-$AN71))/($AN81-$AN71))+(AO71)</f>
        <v>0.67999999999999994</v>
      </c>
      <c r="AP73" s="1">
        <f t="shared" si="103"/>
        <v>0.67999999999999994</v>
      </c>
      <c r="AQ73" s="1">
        <f t="shared" si="103"/>
        <v>0.40599999999999997</v>
      </c>
      <c r="AR73" s="1">
        <f t="shared" si="103"/>
        <v>0.40599999999999997</v>
      </c>
      <c r="AS73" s="1">
        <f t="shared" si="103"/>
        <v>0.21199999999999999</v>
      </c>
      <c r="AT73" s="1">
        <f t="shared" si="103"/>
        <v>0.21199999999999999</v>
      </c>
    </row>
    <row r="74" spans="40:46" x14ac:dyDescent="0.25">
      <c r="AN74" s="2">
        <v>7.2999999999999901</v>
      </c>
      <c r="AO74" s="1">
        <f t="shared" ref="AO74:AT74" si="104">(((AO81-AO71)*($AN74-$AN71))/($AN81-$AN71))+(AO71)</f>
        <v>0.66999999999999993</v>
      </c>
      <c r="AP74" s="1">
        <f t="shared" si="104"/>
        <v>0.66999999999999993</v>
      </c>
      <c r="AQ74" s="1">
        <f t="shared" si="104"/>
        <v>0.39899999999999997</v>
      </c>
      <c r="AR74" s="1">
        <f t="shared" si="104"/>
        <v>0.39899999999999997</v>
      </c>
      <c r="AS74" s="1">
        <f t="shared" si="104"/>
        <v>0.20799999999999999</v>
      </c>
      <c r="AT74" s="1">
        <f t="shared" si="104"/>
        <v>0.20799999999999999</v>
      </c>
    </row>
    <row r="75" spans="40:46" x14ac:dyDescent="0.25">
      <c r="AN75" s="2">
        <v>7.3999999999999897</v>
      </c>
      <c r="AO75" s="1">
        <f t="shared" ref="AO75:AT75" si="105">(((AO81-AO71)*($AN75-$AN71))/($AN81-$AN71))+(AO71)</f>
        <v>0.65999999999999992</v>
      </c>
      <c r="AP75" s="1">
        <f t="shared" si="105"/>
        <v>0.65999999999999992</v>
      </c>
      <c r="AQ75" s="1">
        <f t="shared" si="105"/>
        <v>0.39199999999999996</v>
      </c>
      <c r="AR75" s="1">
        <f t="shared" si="105"/>
        <v>0.39199999999999996</v>
      </c>
      <c r="AS75" s="1">
        <f t="shared" si="105"/>
        <v>0.20400000000000001</v>
      </c>
      <c r="AT75" s="1">
        <f t="shared" si="105"/>
        <v>0.20400000000000001</v>
      </c>
    </row>
    <row r="76" spans="40:46" x14ac:dyDescent="0.25">
      <c r="AN76" s="2">
        <v>7.4999999999999893</v>
      </c>
      <c r="AO76" s="1">
        <f t="shared" ref="AO76:AT76" si="106">(((AO81-AO71)*($AN76-$AN71))/($AN81-$AN71))+(AO71)</f>
        <v>0.64999999999999991</v>
      </c>
      <c r="AP76" s="1">
        <f t="shared" si="106"/>
        <v>0.64999999999999991</v>
      </c>
      <c r="AQ76" s="1">
        <f t="shared" si="106"/>
        <v>0.38500000000000001</v>
      </c>
      <c r="AR76" s="1">
        <f t="shared" si="106"/>
        <v>0.38500000000000001</v>
      </c>
      <c r="AS76" s="1">
        <f t="shared" si="106"/>
        <v>0.2</v>
      </c>
      <c r="AT76" s="1">
        <f t="shared" si="106"/>
        <v>0.2</v>
      </c>
    </row>
    <row r="77" spans="40:46" x14ac:dyDescent="0.25">
      <c r="AN77" s="2">
        <v>7.599999999999989</v>
      </c>
      <c r="AO77" s="1">
        <f t="shared" ref="AO77:AT77" si="107">(((AO81-AO71)*($AN77-$AN71))/($AN81-$AN71))+(AO71)</f>
        <v>0.64</v>
      </c>
      <c r="AP77" s="1">
        <f t="shared" si="107"/>
        <v>0.64</v>
      </c>
      <c r="AQ77" s="1">
        <f t="shared" si="107"/>
        <v>0.378</v>
      </c>
      <c r="AR77" s="1">
        <f t="shared" si="107"/>
        <v>0.378</v>
      </c>
      <c r="AS77" s="1">
        <f t="shared" si="107"/>
        <v>0.19600000000000001</v>
      </c>
      <c r="AT77" s="1">
        <f t="shared" si="107"/>
        <v>0.19600000000000001</v>
      </c>
    </row>
    <row r="78" spans="40:46" x14ac:dyDescent="0.25">
      <c r="AN78" s="2">
        <v>7.6999999999999886</v>
      </c>
      <c r="AO78" s="1">
        <f t="shared" ref="AO78:AT78" si="108">(((AO81-AO71)*($AN78-$AN71))/($AN81-$AN71))+(AO71)</f>
        <v>0.63</v>
      </c>
      <c r="AP78" s="1">
        <f t="shared" si="108"/>
        <v>0.63</v>
      </c>
      <c r="AQ78" s="1">
        <f t="shared" si="108"/>
        <v>0.371</v>
      </c>
      <c r="AR78" s="1">
        <f t="shared" si="108"/>
        <v>0.371</v>
      </c>
      <c r="AS78" s="1">
        <f t="shared" si="108"/>
        <v>0.192</v>
      </c>
      <c r="AT78" s="1">
        <f t="shared" si="108"/>
        <v>0.192</v>
      </c>
    </row>
    <row r="79" spans="40:46" x14ac:dyDescent="0.25">
      <c r="AN79" s="2">
        <v>7.7999999999999883</v>
      </c>
      <c r="AO79" s="1">
        <f t="shared" ref="AO79:AT79" si="109">(((AO81-AO71)*($AN79-$AN71))/($AN81-$AN71))+(AO71)</f>
        <v>0.62</v>
      </c>
      <c r="AP79" s="1">
        <f t="shared" si="109"/>
        <v>0.62</v>
      </c>
      <c r="AQ79" s="1">
        <f t="shared" si="109"/>
        <v>0.36399999999999999</v>
      </c>
      <c r="AR79" s="1">
        <f t="shared" si="109"/>
        <v>0.36399999999999999</v>
      </c>
      <c r="AS79" s="1">
        <f t="shared" si="109"/>
        <v>0.188</v>
      </c>
      <c r="AT79" s="1">
        <f t="shared" si="109"/>
        <v>0.188</v>
      </c>
    </row>
    <row r="80" spans="40:46" x14ac:dyDescent="0.25">
      <c r="AN80" s="2">
        <v>7.8999999999999879</v>
      </c>
      <c r="AO80" s="1">
        <f t="shared" ref="AO80:AT80" si="110">(((AO81-AO71)*($AN80-$AN71))/($AN81-$AN71))+(AO71)</f>
        <v>0.61</v>
      </c>
      <c r="AP80" s="1">
        <f t="shared" si="110"/>
        <v>0.61</v>
      </c>
      <c r="AQ80" s="1">
        <f t="shared" si="110"/>
        <v>0.35699999999999998</v>
      </c>
      <c r="AR80" s="1">
        <f t="shared" si="110"/>
        <v>0.35699999999999998</v>
      </c>
      <c r="AS80" s="1">
        <f t="shared" si="110"/>
        <v>0.184</v>
      </c>
      <c r="AT80" s="1">
        <f t="shared" si="110"/>
        <v>0.184</v>
      </c>
    </row>
    <row r="81" spans="40:46" x14ac:dyDescent="0.25">
      <c r="AN81" s="2">
        <v>7.9999999999999876</v>
      </c>
      <c r="AO81" s="1">
        <v>0.6</v>
      </c>
      <c r="AP81" s="1">
        <v>0.6</v>
      </c>
      <c r="AQ81" s="1">
        <v>0.35</v>
      </c>
      <c r="AR81" s="1">
        <v>0.35</v>
      </c>
      <c r="AS81" s="1">
        <v>0.18</v>
      </c>
      <c r="AT81" s="1">
        <v>0.18</v>
      </c>
    </row>
    <row r="82" spans="40:46" x14ac:dyDescent="0.25">
      <c r="AN82" s="2">
        <v>8.0999999999999872</v>
      </c>
      <c r="AO82" s="1">
        <f t="shared" ref="AO82:AT82" si="111">(((AO91-AO81)*($AN82-$AN81))/($AN91-$AN81))+(AO81)</f>
        <v>0.59199999999999997</v>
      </c>
      <c r="AP82" s="1">
        <f t="shared" si="111"/>
        <v>0.59199999999999997</v>
      </c>
      <c r="AQ82" s="1">
        <f t="shared" si="111"/>
        <v>0.34499999999999997</v>
      </c>
      <c r="AR82" s="1">
        <f t="shared" si="111"/>
        <v>0.34499999999999997</v>
      </c>
      <c r="AS82" s="1">
        <f t="shared" si="111"/>
        <v>0.16200000000000001</v>
      </c>
      <c r="AT82" s="1">
        <f t="shared" si="111"/>
        <v>0.17699999999999999</v>
      </c>
    </row>
    <row r="83" spans="40:46" x14ac:dyDescent="0.25">
      <c r="AN83" s="2">
        <v>8.1999999999999869</v>
      </c>
      <c r="AO83" s="1">
        <f t="shared" ref="AO83:AT83" si="112">(((AO91-AO81)*($AN83-$AN81))/($AN91-$AN81))+(AO81)</f>
        <v>0.58399999999999996</v>
      </c>
      <c r="AP83" s="1">
        <f t="shared" si="112"/>
        <v>0.58399999999999996</v>
      </c>
      <c r="AQ83" s="1">
        <f t="shared" si="112"/>
        <v>0.33999999999999997</v>
      </c>
      <c r="AR83" s="1">
        <f t="shared" si="112"/>
        <v>0.33999999999999997</v>
      </c>
      <c r="AS83" s="1">
        <f t="shared" si="112"/>
        <v>0.14399999999999999</v>
      </c>
      <c r="AT83" s="1">
        <f t="shared" si="112"/>
        <v>0.17399999999999999</v>
      </c>
    </row>
    <row r="84" spans="40:46" x14ac:dyDescent="0.25">
      <c r="AN84" s="2">
        <v>8.2999999999999865</v>
      </c>
      <c r="AO84" s="1">
        <f t="shared" ref="AO84:AT84" si="113">(((AO91-AO81)*($AN84-$AN81))/($AN91-$AN81))+(AO81)</f>
        <v>0.57599999999999996</v>
      </c>
      <c r="AP84" s="1">
        <f t="shared" si="113"/>
        <v>0.57599999999999996</v>
      </c>
      <c r="AQ84" s="1">
        <f t="shared" si="113"/>
        <v>0.33499999999999996</v>
      </c>
      <c r="AR84" s="1">
        <f t="shared" si="113"/>
        <v>0.33499999999999996</v>
      </c>
      <c r="AS84" s="1">
        <f t="shared" si="113"/>
        <v>0.126</v>
      </c>
      <c r="AT84" s="1">
        <f t="shared" si="113"/>
        <v>0.17099999999999999</v>
      </c>
    </row>
    <row r="85" spans="40:46" x14ac:dyDescent="0.25">
      <c r="AN85" s="2">
        <v>8.3999999999999861</v>
      </c>
      <c r="AO85" s="1">
        <f t="shared" ref="AO85:AT85" si="114">(((AO91-AO81)*($AN85-$AN81))/($AN91-$AN81))+(AO81)</f>
        <v>0.56799999999999995</v>
      </c>
      <c r="AP85" s="1">
        <f t="shared" si="114"/>
        <v>0.56799999999999995</v>
      </c>
      <c r="AQ85" s="1">
        <f t="shared" si="114"/>
        <v>0.32999999999999996</v>
      </c>
      <c r="AR85" s="1">
        <f t="shared" si="114"/>
        <v>0.32999999999999996</v>
      </c>
      <c r="AS85" s="1">
        <f t="shared" si="114"/>
        <v>0.108</v>
      </c>
      <c r="AT85" s="1">
        <f t="shared" si="114"/>
        <v>0.16799999999999998</v>
      </c>
    </row>
    <row r="86" spans="40:46" x14ac:dyDescent="0.25">
      <c r="AN86" s="2">
        <v>8.4999999999999858</v>
      </c>
      <c r="AO86" s="1">
        <f t="shared" ref="AO86:AT86" si="115">(((AO91-AO81)*($AN86-$AN81))/($AN91-$AN81))+(AO81)</f>
        <v>0.56000000000000005</v>
      </c>
      <c r="AP86" s="1">
        <f t="shared" si="115"/>
        <v>0.56000000000000005</v>
      </c>
      <c r="AQ86" s="1">
        <f t="shared" si="115"/>
        <v>0.32499999999999996</v>
      </c>
      <c r="AR86" s="1">
        <f t="shared" si="115"/>
        <v>0.32499999999999996</v>
      </c>
      <c r="AS86" s="1">
        <f t="shared" si="115"/>
        <v>0.09</v>
      </c>
      <c r="AT86" s="1">
        <f t="shared" si="115"/>
        <v>0.16499999999999998</v>
      </c>
    </row>
    <row r="87" spans="40:46" x14ac:dyDescent="0.25">
      <c r="AN87" s="2">
        <v>8.5999999999999854</v>
      </c>
      <c r="AO87" s="1">
        <f t="shared" ref="AO87:AT87" si="116">(((AO91-AO81)*($AN87-$AN81))/($AN91-$AN81))+(AO81)</f>
        <v>0.55200000000000005</v>
      </c>
      <c r="AP87" s="1">
        <f t="shared" si="116"/>
        <v>0.55200000000000005</v>
      </c>
      <c r="AQ87" s="1">
        <f t="shared" si="116"/>
        <v>0.32</v>
      </c>
      <c r="AR87" s="1">
        <f t="shared" si="116"/>
        <v>0.32</v>
      </c>
      <c r="AS87" s="1">
        <f t="shared" si="116"/>
        <v>7.1999999999999995E-2</v>
      </c>
      <c r="AT87" s="1">
        <f t="shared" si="116"/>
        <v>0.16200000000000001</v>
      </c>
    </row>
    <row r="88" spans="40:46" x14ac:dyDescent="0.25">
      <c r="AN88" s="2">
        <v>8.6999999999999851</v>
      </c>
      <c r="AO88" s="1">
        <f t="shared" ref="AO88:AT88" si="117">(((AO91-AO81)*($AN88-$AN81))/($AN91-$AN81))+(AO81)</f>
        <v>0.54400000000000004</v>
      </c>
      <c r="AP88" s="1">
        <f t="shared" si="117"/>
        <v>0.54400000000000004</v>
      </c>
      <c r="AQ88" s="1">
        <f t="shared" si="117"/>
        <v>0.315</v>
      </c>
      <c r="AR88" s="1">
        <f t="shared" si="117"/>
        <v>0.315</v>
      </c>
      <c r="AS88" s="1">
        <f t="shared" si="117"/>
        <v>5.3999999999999992E-2</v>
      </c>
      <c r="AT88" s="1">
        <f t="shared" si="117"/>
        <v>0.159</v>
      </c>
    </row>
    <row r="89" spans="40:46" x14ac:dyDescent="0.25">
      <c r="AN89" s="2">
        <v>8.7999999999999847</v>
      </c>
      <c r="AO89" s="1">
        <f t="shared" ref="AO89:AT89" si="118">(((AO91-AO81)*($AN89-$AN81))/($AN91-$AN81))+(AO81)</f>
        <v>0.53600000000000003</v>
      </c>
      <c r="AP89" s="1">
        <f t="shared" si="118"/>
        <v>0.53600000000000003</v>
      </c>
      <c r="AQ89" s="1">
        <f t="shared" si="118"/>
        <v>0.31</v>
      </c>
      <c r="AR89" s="1">
        <f t="shared" si="118"/>
        <v>0.31</v>
      </c>
      <c r="AS89" s="1">
        <f t="shared" si="118"/>
        <v>3.6000000000000004E-2</v>
      </c>
      <c r="AT89" s="1">
        <f t="shared" si="118"/>
        <v>0.156</v>
      </c>
    </row>
    <row r="90" spans="40:46" x14ac:dyDescent="0.25">
      <c r="AN90" s="2">
        <v>8.8999999999999844</v>
      </c>
      <c r="AO90" s="1">
        <f t="shared" ref="AO90:AT90" si="119">(((AO91-AO81)*($AN90-$AN81))/($AN91-$AN81))+(AO81)</f>
        <v>0.52800000000000002</v>
      </c>
      <c r="AP90" s="1">
        <f t="shared" si="119"/>
        <v>0.52800000000000002</v>
      </c>
      <c r="AQ90" s="1">
        <f t="shared" si="119"/>
        <v>0.30499999999999999</v>
      </c>
      <c r="AR90" s="1">
        <f t="shared" si="119"/>
        <v>0.30499999999999999</v>
      </c>
      <c r="AS90" s="1">
        <f t="shared" si="119"/>
        <v>1.7999999999999988E-2</v>
      </c>
      <c r="AT90" s="1">
        <f t="shared" si="119"/>
        <v>0.153</v>
      </c>
    </row>
    <row r="91" spans="40:46" x14ac:dyDescent="0.25">
      <c r="AN91" s="2">
        <v>8.999999999999984</v>
      </c>
      <c r="AO91" s="1">
        <v>0.52</v>
      </c>
      <c r="AP91" s="1">
        <v>0.52</v>
      </c>
      <c r="AQ91" s="1">
        <v>0.3</v>
      </c>
      <c r="AR91" s="1">
        <v>0.3</v>
      </c>
      <c r="AS91" s="1">
        <v>0</v>
      </c>
      <c r="AT91" s="1">
        <v>0.15</v>
      </c>
    </row>
    <row r="92" spans="40:46" x14ac:dyDescent="0.25">
      <c r="AN92" s="2">
        <v>9.0999999999999837</v>
      </c>
      <c r="AO92" s="1">
        <f t="shared" ref="AO92:AT92" si="120">(((AO101-AO91)*($AN92-$AN91))/($AN101-$AN91))+(AO91)</f>
        <v>0.51300000000000001</v>
      </c>
      <c r="AP92" s="1">
        <f t="shared" si="120"/>
        <v>0.51300000000000001</v>
      </c>
      <c r="AQ92" s="1">
        <f t="shared" si="120"/>
        <v>0.29599999999999999</v>
      </c>
      <c r="AR92" s="1">
        <f t="shared" si="120"/>
        <v>0.29599999999999999</v>
      </c>
      <c r="AS92" s="1">
        <f t="shared" si="120"/>
        <v>0</v>
      </c>
      <c r="AT92" s="1">
        <f t="shared" si="120"/>
        <v>0.14799999999999999</v>
      </c>
    </row>
    <row r="93" spans="40:46" x14ac:dyDescent="0.25">
      <c r="AN93" s="2">
        <v>9.1999999999999833</v>
      </c>
      <c r="AO93" s="1">
        <f t="shared" ref="AO93:AT93" si="121">(((AO101-AO91)*($AN93-$AN91))/($AN101-$AN91))+(AO91)</f>
        <v>0.50600000000000001</v>
      </c>
      <c r="AP93" s="1">
        <f t="shared" si="121"/>
        <v>0.50600000000000001</v>
      </c>
      <c r="AQ93" s="1">
        <f t="shared" si="121"/>
        <v>0.29199999999999998</v>
      </c>
      <c r="AR93" s="1">
        <f t="shared" si="121"/>
        <v>0.29199999999999998</v>
      </c>
      <c r="AS93" s="1">
        <f t="shared" si="121"/>
        <v>0</v>
      </c>
      <c r="AT93" s="1">
        <f t="shared" si="121"/>
        <v>0.14599999999999999</v>
      </c>
    </row>
    <row r="94" spans="40:46" x14ac:dyDescent="0.25">
      <c r="AN94" s="2">
        <v>9.2999999999999829</v>
      </c>
      <c r="AO94" s="1">
        <f t="shared" ref="AO94:AT94" si="122">(((AO101-AO91)*($AN94-$AN91))/($AN101-$AN91))+(AO91)</f>
        <v>0.499</v>
      </c>
      <c r="AP94" s="1">
        <f t="shared" si="122"/>
        <v>0.499</v>
      </c>
      <c r="AQ94" s="1">
        <f t="shared" si="122"/>
        <v>0.28799999999999998</v>
      </c>
      <c r="AR94" s="1">
        <f t="shared" si="122"/>
        <v>0.28799999999999998</v>
      </c>
      <c r="AS94" s="1">
        <f t="shared" si="122"/>
        <v>0</v>
      </c>
      <c r="AT94" s="1">
        <f t="shared" si="122"/>
        <v>0.14399999999999999</v>
      </c>
    </row>
    <row r="95" spans="40:46" x14ac:dyDescent="0.25">
      <c r="AN95" s="2">
        <v>9.3999999999999826</v>
      </c>
      <c r="AO95" s="1">
        <f t="shared" ref="AO95:AT95" si="123">(((AO101-AO91)*($AN95-$AN91))/($AN101-$AN91))+(AO91)</f>
        <v>0.49199999999999999</v>
      </c>
      <c r="AP95" s="1">
        <f t="shared" si="123"/>
        <v>0.49199999999999999</v>
      </c>
      <c r="AQ95" s="1">
        <f t="shared" si="123"/>
        <v>0.28399999999999997</v>
      </c>
      <c r="AR95" s="1">
        <f t="shared" si="123"/>
        <v>0.28399999999999997</v>
      </c>
      <c r="AS95" s="1">
        <f t="shared" si="123"/>
        <v>0</v>
      </c>
      <c r="AT95" s="1">
        <f t="shared" si="123"/>
        <v>0.14199999999999999</v>
      </c>
    </row>
    <row r="96" spans="40:46" x14ac:dyDescent="0.25">
      <c r="AN96" s="2">
        <v>9.4999999999999822</v>
      </c>
      <c r="AO96" s="1">
        <f t="shared" ref="AO96:AT96" si="124">(((AO101-AO91)*($AN96-$AN91))/($AN101-$AN91))+(AO91)</f>
        <v>0.48499999999999999</v>
      </c>
      <c r="AP96" s="1">
        <f t="shared" si="124"/>
        <v>0.48499999999999999</v>
      </c>
      <c r="AQ96" s="1">
        <f t="shared" si="124"/>
        <v>0.28000000000000003</v>
      </c>
      <c r="AR96" s="1">
        <f t="shared" si="124"/>
        <v>0.28000000000000003</v>
      </c>
      <c r="AS96" s="1">
        <f t="shared" si="124"/>
        <v>0</v>
      </c>
      <c r="AT96" s="1">
        <f t="shared" si="124"/>
        <v>0.14000000000000001</v>
      </c>
    </row>
    <row r="97" spans="40:46" x14ac:dyDescent="0.25">
      <c r="AN97" s="2">
        <v>9.5999999999999819</v>
      </c>
      <c r="AO97" s="1">
        <f t="shared" ref="AO97:AT97" si="125">(((AO101-AO91)*($AN97-$AN91))/($AN101-$AN91))+(AO91)</f>
        <v>0.47799999999999998</v>
      </c>
      <c r="AP97" s="1">
        <f t="shared" si="125"/>
        <v>0.47799999999999998</v>
      </c>
      <c r="AQ97" s="1">
        <f t="shared" si="125"/>
        <v>0.27600000000000002</v>
      </c>
      <c r="AR97" s="1">
        <f t="shared" si="125"/>
        <v>0.27600000000000002</v>
      </c>
      <c r="AS97" s="1">
        <f t="shared" si="125"/>
        <v>0</v>
      </c>
      <c r="AT97" s="1">
        <f t="shared" si="125"/>
        <v>0.13800000000000001</v>
      </c>
    </row>
    <row r="98" spans="40:46" x14ac:dyDescent="0.25">
      <c r="AN98" s="2">
        <v>9.6999999999999815</v>
      </c>
      <c r="AO98" s="1">
        <f t="shared" ref="AO98:AT98" si="126">(((AO101-AO91)*($AN98-$AN91))/($AN101-$AN91))+(AO91)</f>
        <v>0.47100000000000003</v>
      </c>
      <c r="AP98" s="1">
        <f t="shared" si="126"/>
        <v>0.47100000000000003</v>
      </c>
      <c r="AQ98" s="1">
        <f t="shared" si="126"/>
        <v>0.27200000000000002</v>
      </c>
      <c r="AR98" s="1">
        <f t="shared" si="126"/>
        <v>0.27200000000000002</v>
      </c>
      <c r="AS98" s="1">
        <f t="shared" si="126"/>
        <v>0</v>
      </c>
      <c r="AT98" s="1">
        <f t="shared" si="126"/>
        <v>0.13600000000000001</v>
      </c>
    </row>
    <row r="99" spans="40:46" x14ac:dyDescent="0.25">
      <c r="AN99" s="2">
        <v>9.7999999999999812</v>
      </c>
      <c r="AO99" s="1">
        <f t="shared" ref="AO99:AT99" si="127">(((AO101-AO91)*($AN99-$AN91))/($AN101-$AN91))+(AO91)</f>
        <v>0.46400000000000002</v>
      </c>
      <c r="AP99" s="1">
        <f t="shared" si="127"/>
        <v>0.46400000000000002</v>
      </c>
      <c r="AQ99" s="1">
        <f t="shared" si="127"/>
        <v>0.26800000000000002</v>
      </c>
      <c r="AR99" s="1">
        <f t="shared" si="127"/>
        <v>0.26800000000000002</v>
      </c>
      <c r="AS99" s="1">
        <f t="shared" si="127"/>
        <v>0</v>
      </c>
      <c r="AT99" s="1">
        <f t="shared" si="127"/>
        <v>0.13400000000000001</v>
      </c>
    </row>
    <row r="100" spans="40:46" x14ac:dyDescent="0.25">
      <c r="AN100" s="2">
        <v>9.8999999999999808</v>
      </c>
      <c r="AO100" s="1">
        <f t="shared" ref="AO100:AT100" si="128">(((AO101-AO91)*($AN100-$AN91))/($AN101-$AN91))+(AO91)</f>
        <v>0.45700000000000002</v>
      </c>
      <c r="AP100" s="1">
        <f t="shared" si="128"/>
        <v>0.45700000000000002</v>
      </c>
      <c r="AQ100" s="1">
        <f t="shared" si="128"/>
        <v>0.26400000000000001</v>
      </c>
      <c r="AR100" s="1">
        <f t="shared" si="128"/>
        <v>0.26400000000000001</v>
      </c>
      <c r="AS100" s="1">
        <f t="shared" si="128"/>
        <v>0</v>
      </c>
      <c r="AT100" s="1">
        <f t="shared" si="128"/>
        <v>0.13200000000000001</v>
      </c>
    </row>
    <row r="101" spans="40:46" x14ac:dyDescent="0.25">
      <c r="AN101" s="2">
        <v>9.9999999999999805</v>
      </c>
      <c r="AO101" s="1">
        <v>0.45</v>
      </c>
      <c r="AP101" s="1">
        <v>0.45</v>
      </c>
      <c r="AQ101" s="1">
        <v>0.26</v>
      </c>
      <c r="AR101" s="1">
        <v>0.26</v>
      </c>
      <c r="AS101" s="1">
        <v>0</v>
      </c>
      <c r="AT101" s="1">
        <v>0.13</v>
      </c>
    </row>
    <row r="102" spans="40:46" x14ac:dyDescent="0.25">
      <c r="AN102" s="2">
        <v>10.09999999999998</v>
      </c>
      <c r="AO102" s="1">
        <f t="shared" ref="AO102:AT102" si="129">(((AO111-AO101)*($AN102-$AN101))/($AN111-$AN101))+(AO101)</f>
        <v>0.44600000000000001</v>
      </c>
      <c r="AP102" s="1">
        <f t="shared" si="129"/>
        <v>0.44600000000000001</v>
      </c>
      <c r="AQ102" s="1">
        <f t="shared" si="129"/>
        <v>0.23400000000000001</v>
      </c>
      <c r="AR102" s="1">
        <f t="shared" si="129"/>
        <v>0.25700000000000001</v>
      </c>
      <c r="AS102" s="1">
        <f t="shared" si="129"/>
        <v>0</v>
      </c>
      <c r="AT102" s="1">
        <f t="shared" si="129"/>
        <v>0.11700000000000001</v>
      </c>
    </row>
    <row r="103" spans="40:46" x14ac:dyDescent="0.25">
      <c r="AN103" s="2">
        <v>10.19999999999998</v>
      </c>
      <c r="AO103" s="1">
        <f t="shared" ref="AO103:AT103" si="130">(((AO111-AO101)*($AN103-$AN101))/($AN111-$AN101))+(AO101)</f>
        <v>0.442</v>
      </c>
      <c r="AP103" s="1">
        <f t="shared" si="130"/>
        <v>0.442</v>
      </c>
      <c r="AQ103" s="1">
        <f t="shared" si="130"/>
        <v>0.20800000000000002</v>
      </c>
      <c r="AR103" s="1">
        <f t="shared" si="130"/>
        <v>0.254</v>
      </c>
      <c r="AS103" s="1">
        <f t="shared" si="130"/>
        <v>0</v>
      </c>
      <c r="AT103" s="1">
        <f t="shared" si="130"/>
        <v>0.10400000000000001</v>
      </c>
    </row>
    <row r="104" spans="40:46" x14ac:dyDescent="0.25">
      <c r="AN104" s="2">
        <v>10.299999999999979</v>
      </c>
      <c r="AO104" s="1">
        <f t="shared" ref="AO104:AT104" si="131">(((AO111-AO101)*($AN104-$AN101))/($AN111-$AN101))+(AO101)</f>
        <v>0.438</v>
      </c>
      <c r="AP104" s="1">
        <f t="shared" si="131"/>
        <v>0.438</v>
      </c>
      <c r="AQ104" s="1">
        <f t="shared" si="131"/>
        <v>0.182</v>
      </c>
      <c r="AR104" s="1">
        <f t="shared" si="131"/>
        <v>0.251</v>
      </c>
      <c r="AS104" s="1">
        <f t="shared" si="131"/>
        <v>0</v>
      </c>
      <c r="AT104" s="1">
        <f t="shared" si="131"/>
        <v>9.0999999999999998E-2</v>
      </c>
    </row>
    <row r="105" spans="40:46" x14ac:dyDescent="0.25">
      <c r="AN105" s="2">
        <v>10.399999999999979</v>
      </c>
      <c r="AO105" s="1">
        <f t="shared" ref="AO105:AT105" si="132">(((AO111-AO101)*($AN105-$AN101))/($AN111-$AN101))+(AO101)</f>
        <v>0.434</v>
      </c>
      <c r="AP105" s="1">
        <f t="shared" si="132"/>
        <v>0.434</v>
      </c>
      <c r="AQ105" s="1">
        <f t="shared" si="132"/>
        <v>0.156</v>
      </c>
      <c r="AR105" s="1">
        <f t="shared" si="132"/>
        <v>0.248</v>
      </c>
      <c r="AS105" s="1">
        <f t="shared" si="132"/>
        <v>0</v>
      </c>
      <c r="AT105" s="1">
        <f t="shared" si="132"/>
        <v>7.8E-2</v>
      </c>
    </row>
    <row r="106" spans="40:46" x14ac:dyDescent="0.25">
      <c r="AN106" s="2">
        <v>10.499999999999979</v>
      </c>
      <c r="AO106" s="1">
        <f t="shared" ref="AO106:AT106" si="133">(((AO111-AO101)*($AN106-$AN101))/($AN111-$AN101))+(AO101)</f>
        <v>0.43</v>
      </c>
      <c r="AP106" s="1">
        <f t="shared" si="133"/>
        <v>0.43</v>
      </c>
      <c r="AQ106" s="1">
        <f t="shared" si="133"/>
        <v>0.13</v>
      </c>
      <c r="AR106" s="1">
        <f t="shared" si="133"/>
        <v>0.245</v>
      </c>
      <c r="AS106" s="1">
        <f t="shared" si="133"/>
        <v>0</v>
      </c>
      <c r="AT106" s="1">
        <f t="shared" si="133"/>
        <v>6.5000000000000002E-2</v>
      </c>
    </row>
    <row r="107" spans="40:46" x14ac:dyDescent="0.25">
      <c r="AN107" s="2">
        <v>10.599999999999978</v>
      </c>
      <c r="AO107" s="1">
        <f t="shared" ref="AO107:AT107" si="134">(((AO111-AO101)*($AN107-$AN101))/($AN111-$AN101))+(AO101)</f>
        <v>0.42599999999999999</v>
      </c>
      <c r="AP107" s="1">
        <f t="shared" si="134"/>
        <v>0.42599999999999999</v>
      </c>
      <c r="AQ107" s="1">
        <f t="shared" si="134"/>
        <v>0.10400000000000001</v>
      </c>
      <c r="AR107" s="1">
        <f t="shared" si="134"/>
        <v>0.24200000000000002</v>
      </c>
      <c r="AS107" s="1">
        <f t="shared" si="134"/>
        <v>0</v>
      </c>
      <c r="AT107" s="1">
        <f t="shared" si="134"/>
        <v>5.2000000000000005E-2</v>
      </c>
    </row>
    <row r="108" spans="40:46" x14ac:dyDescent="0.25">
      <c r="AN108" s="2">
        <v>10.699999999999978</v>
      </c>
      <c r="AO108" s="1">
        <f t="shared" ref="AO108:AT108" si="135">(((AO111-AO101)*($AN108-$AN101))/($AN111-$AN101))+(AO101)</f>
        <v>0.42199999999999999</v>
      </c>
      <c r="AP108" s="1">
        <f t="shared" si="135"/>
        <v>0.42199999999999999</v>
      </c>
      <c r="AQ108" s="1">
        <f t="shared" si="135"/>
        <v>7.8000000000000014E-2</v>
      </c>
      <c r="AR108" s="1">
        <f t="shared" si="135"/>
        <v>0.23900000000000002</v>
      </c>
      <c r="AS108" s="1">
        <f t="shared" si="135"/>
        <v>0</v>
      </c>
      <c r="AT108" s="1">
        <f t="shared" si="135"/>
        <v>3.9000000000000007E-2</v>
      </c>
    </row>
    <row r="109" spans="40:46" x14ac:dyDescent="0.25">
      <c r="AN109" s="2">
        <v>10.799999999999978</v>
      </c>
      <c r="AO109" s="1">
        <f t="shared" ref="AO109:AT109" si="136">(((AO111-AO101)*($AN109-$AN101))/($AN111-$AN101))+(AO101)</f>
        <v>0.41799999999999998</v>
      </c>
      <c r="AP109" s="1">
        <f t="shared" si="136"/>
        <v>0.41799999999999998</v>
      </c>
      <c r="AQ109" s="1">
        <f t="shared" si="136"/>
        <v>5.1999999999999991E-2</v>
      </c>
      <c r="AR109" s="1">
        <f t="shared" si="136"/>
        <v>0.23600000000000002</v>
      </c>
      <c r="AS109" s="1">
        <f t="shared" si="136"/>
        <v>0</v>
      </c>
      <c r="AT109" s="1">
        <f t="shared" si="136"/>
        <v>2.5999999999999995E-2</v>
      </c>
    </row>
    <row r="110" spans="40:46" x14ac:dyDescent="0.25">
      <c r="AN110" s="2">
        <v>10.899999999999977</v>
      </c>
      <c r="AO110" s="1">
        <f t="shared" ref="AO110:AT110" si="137">(((AO111-AO101)*($AN110-$AN101))/($AN111-$AN101))+(AO101)</f>
        <v>0.41399999999999998</v>
      </c>
      <c r="AP110" s="1">
        <f t="shared" si="137"/>
        <v>0.41399999999999998</v>
      </c>
      <c r="AQ110" s="1">
        <f t="shared" si="137"/>
        <v>2.5999999999999995E-2</v>
      </c>
      <c r="AR110" s="1">
        <f t="shared" si="137"/>
        <v>0.23300000000000001</v>
      </c>
      <c r="AS110" s="1">
        <f t="shared" si="137"/>
        <v>0</v>
      </c>
      <c r="AT110" s="1">
        <f t="shared" si="137"/>
        <v>1.2999999999999998E-2</v>
      </c>
    </row>
    <row r="111" spans="40:46" x14ac:dyDescent="0.25">
      <c r="AN111" s="2">
        <v>10.999999999999977</v>
      </c>
      <c r="AO111" s="1">
        <v>0.41</v>
      </c>
      <c r="AP111" s="1">
        <v>0.41</v>
      </c>
      <c r="AQ111" s="1">
        <v>0</v>
      </c>
      <c r="AR111" s="1">
        <v>0.23</v>
      </c>
      <c r="AS111" s="1">
        <v>0</v>
      </c>
      <c r="AT111" s="1">
        <v>0</v>
      </c>
    </row>
    <row r="112" spans="40:46" x14ac:dyDescent="0.25">
      <c r="AN112" s="2">
        <v>11.099999999999977</v>
      </c>
      <c r="AO112" s="1">
        <f t="shared" ref="AO112:AT112" si="138">(((AO121-AO111)*($AN112-$AN111))/($AN121-$AN111))+(AO111)</f>
        <v>0.40599999999999997</v>
      </c>
      <c r="AP112" s="1">
        <f t="shared" si="138"/>
        <v>0.40599999999999997</v>
      </c>
      <c r="AQ112" s="1">
        <f t="shared" si="138"/>
        <v>0</v>
      </c>
      <c r="AR112" s="1">
        <f t="shared" si="138"/>
        <v>0.22800000000000001</v>
      </c>
      <c r="AS112" s="1">
        <f t="shared" si="138"/>
        <v>0</v>
      </c>
      <c r="AT112" s="1">
        <f t="shared" si="138"/>
        <v>0</v>
      </c>
    </row>
    <row r="113" spans="40:46" x14ac:dyDescent="0.25">
      <c r="AN113" s="2">
        <v>11.199999999999976</v>
      </c>
      <c r="AO113" s="1">
        <f t="shared" ref="AO113:AT113" si="139">(((AO121-AO111)*($AN113-$AN111))/($AN121-$AN111))+(AO111)</f>
        <v>0.40199999999999997</v>
      </c>
      <c r="AP113" s="1">
        <f t="shared" si="139"/>
        <v>0.40199999999999997</v>
      </c>
      <c r="AQ113" s="1">
        <f t="shared" si="139"/>
        <v>0</v>
      </c>
      <c r="AR113" s="1">
        <f t="shared" si="139"/>
        <v>0.22600000000000001</v>
      </c>
      <c r="AS113" s="1">
        <f t="shared" si="139"/>
        <v>0</v>
      </c>
      <c r="AT113" s="1">
        <f t="shared" si="139"/>
        <v>0</v>
      </c>
    </row>
    <row r="114" spans="40:46" x14ac:dyDescent="0.25">
      <c r="AN114" s="2">
        <v>11.299999999999976</v>
      </c>
      <c r="AO114" s="1">
        <f t="shared" ref="AO114:AT114" si="140">(((AO121-AO111)*($AN114-$AN111))/($AN121-$AN111))+(AO111)</f>
        <v>0.39799999999999996</v>
      </c>
      <c r="AP114" s="1">
        <f t="shared" si="140"/>
        <v>0.39799999999999996</v>
      </c>
      <c r="AQ114" s="1">
        <f t="shared" si="140"/>
        <v>0</v>
      </c>
      <c r="AR114" s="1">
        <f t="shared" si="140"/>
        <v>0.224</v>
      </c>
      <c r="AS114" s="1">
        <f t="shared" si="140"/>
        <v>0</v>
      </c>
      <c r="AT114" s="1">
        <f t="shared" si="140"/>
        <v>0</v>
      </c>
    </row>
    <row r="115" spans="40:46" x14ac:dyDescent="0.25">
      <c r="AN115" s="2">
        <v>11.399999999999975</v>
      </c>
      <c r="AO115" s="1">
        <f t="shared" ref="AO115:AT115" si="141">(((AO121-AO111)*($AN115-$AN111))/($AN121-$AN111))+(AO111)</f>
        <v>0.39399999999999996</v>
      </c>
      <c r="AP115" s="1">
        <f t="shared" si="141"/>
        <v>0.39399999999999996</v>
      </c>
      <c r="AQ115" s="1">
        <f t="shared" si="141"/>
        <v>0</v>
      </c>
      <c r="AR115" s="1">
        <f t="shared" si="141"/>
        <v>0.222</v>
      </c>
      <c r="AS115" s="1">
        <f t="shared" si="141"/>
        <v>0</v>
      </c>
      <c r="AT115" s="1">
        <f t="shared" si="141"/>
        <v>0</v>
      </c>
    </row>
    <row r="116" spans="40:46" x14ac:dyDescent="0.25">
      <c r="AN116" s="2">
        <v>11.499999999999975</v>
      </c>
      <c r="AO116" s="1">
        <f t="shared" ref="AO116:AT116" si="142">(((AO121-AO111)*($AN116-$AN111))/($AN121-$AN111))+(AO111)</f>
        <v>0.39</v>
      </c>
      <c r="AP116" s="1">
        <f t="shared" si="142"/>
        <v>0.39</v>
      </c>
      <c r="AQ116" s="1">
        <f t="shared" si="142"/>
        <v>0</v>
      </c>
      <c r="AR116" s="1">
        <f t="shared" si="142"/>
        <v>0.22</v>
      </c>
      <c r="AS116" s="1">
        <f t="shared" si="142"/>
        <v>0</v>
      </c>
      <c r="AT116" s="1">
        <f t="shared" si="142"/>
        <v>0</v>
      </c>
    </row>
    <row r="117" spans="40:46" x14ac:dyDescent="0.25">
      <c r="AN117" s="2">
        <v>11.599999999999975</v>
      </c>
      <c r="AO117" s="1">
        <f t="shared" ref="AO117:AT117" si="143">(((AO121-AO111)*($AN117-$AN111))/($AN121-$AN111))+(AO111)</f>
        <v>0.38600000000000001</v>
      </c>
      <c r="AP117" s="1">
        <f t="shared" si="143"/>
        <v>0.38600000000000001</v>
      </c>
      <c r="AQ117" s="1">
        <f t="shared" si="143"/>
        <v>0</v>
      </c>
      <c r="AR117" s="1">
        <f t="shared" si="143"/>
        <v>0.218</v>
      </c>
      <c r="AS117" s="1">
        <f t="shared" si="143"/>
        <v>0</v>
      </c>
      <c r="AT117" s="1">
        <f t="shared" si="143"/>
        <v>0</v>
      </c>
    </row>
    <row r="118" spans="40:46" x14ac:dyDescent="0.25">
      <c r="AN118" s="2">
        <v>11.699999999999974</v>
      </c>
      <c r="AO118" s="1">
        <f t="shared" ref="AO118:AT118" si="144">(((AO121-AO111)*($AN118-$AN111))/($AN121-$AN111))+(AO111)</f>
        <v>0.38200000000000001</v>
      </c>
      <c r="AP118" s="1">
        <f t="shared" si="144"/>
        <v>0.38200000000000001</v>
      </c>
      <c r="AQ118" s="1">
        <f t="shared" si="144"/>
        <v>0</v>
      </c>
      <c r="AR118" s="1">
        <f t="shared" si="144"/>
        <v>0.216</v>
      </c>
      <c r="AS118" s="1">
        <f t="shared" si="144"/>
        <v>0</v>
      </c>
      <c r="AT118" s="1">
        <f t="shared" si="144"/>
        <v>0</v>
      </c>
    </row>
    <row r="119" spans="40:46" x14ac:dyDescent="0.25">
      <c r="AN119" s="2">
        <v>11.799999999999974</v>
      </c>
      <c r="AO119" s="1">
        <f t="shared" ref="AO119:AT119" si="145">(((AO121-AO111)*($AN119-$AN111))/($AN121-$AN111))+(AO111)</f>
        <v>0.378</v>
      </c>
      <c r="AP119" s="1">
        <f t="shared" si="145"/>
        <v>0.378</v>
      </c>
      <c r="AQ119" s="1">
        <f t="shared" si="145"/>
        <v>0</v>
      </c>
      <c r="AR119" s="1">
        <f t="shared" si="145"/>
        <v>0.214</v>
      </c>
      <c r="AS119" s="1">
        <f t="shared" si="145"/>
        <v>0</v>
      </c>
      <c r="AT119" s="1">
        <f t="shared" si="145"/>
        <v>0</v>
      </c>
    </row>
    <row r="120" spans="40:46" x14ac:dyDescent="0.25">
      <c r="AN120" s="2">
        <v>11.899999999999974</v>
      </c>
      <c r="AO120" s="1">
        <f t="shared" ref="AO120:AT120" si="146">(((AO121-AO111)*($AN120-$AN111))/($AN121-$AN111))+(AO111)</f>
        <v>0.374</v>
      </c>
      <c r="AP120" s="1">
        <f t="shared" si="146"/>
        <v>0.374</v>
      </c>
      <c r="AQ120" s="1">
        <f t="shared" si="146"/>
        <v>0</v>
      </c>
      <c r="AR120" s="1">
        <f t="shared" si="146"/>
        <v>0.21199999999999999</v>
      </c>
      <c r="AS120" s="1">
        <f t="shared" si="146"/>
        <v>0</v>
      </c>
      <c r="AT120" s="1">
        <f t="shared" si="146"/>
        <v>0</v>
      </c>
    </row>
    <row r="121" spans="40:46" x14ac:dyDescent="0.25">
      <c r="AN121" s="2">
        <v>11.999999999999973</v>
      </c>
      <c r="AO121" s="1">
        <v>0.37</v>
      </c>
      <c r="AP121" s="1">
        <v>0.37</v>
      </c>
      <c r="AQ121" s="1">
        <v>0</v>
      </c>
      <c r="AR121" s="1">
        <v>0.21</v>
      </c>
      <c r="AS121" s="1">
        <v>0</v>
      </c>
      <c r="AT121" s="1">
        <v>0</v>
      </c>
    </row>
    <row r="122" spans="40:46" x14ac:dyDescent="0.25">
      <c r="AN122" s="2">
        <v>12.099999999999973</v>
      </c>
      <c r="AO122" s="1">
        <f t="shared" ref="AO122:AT122" si="147">(((AO131-AO121)*($AN122-$AN121))/($AN131-$AN121))+(AO121)</f>
        <v>0.33300000000000002</v>
      </c>
      <c r="AP122" s="1">
        <f t="shared" si="147"/>
        <v>0.36699999999999999</v>
      </c>
      <c r="AQ122" s="1">
        <f t="shared" si="147"/>
        <v>0</v>
      </c>
      <c r="AR122" s="1">
        <f t="shared" si="147"/>
        <v>0.189</v>
      </c>
      <c r="AS122" s="1">
        <f t="shared" si="147"/>
        <v>0</v>
      </c>
      <c r="AT122" s="1">
        <f t="shared" si="147"/>
        <v>0</v>
      </c>
    </row>
    <row r="123" spans="40:46" x14ac:dyDescent="0.25">
      <c r="AN123" s="2">
        <v>12.199999999999973</v>
      </c>
      <c r="AO123" s="1">
        <f t="shared" ref="AO123:AT123" si="148">(((AO131-AO121)*($AN123-$AN121))/($AN131-$AN121))+(AO121)</f>
        <v>0.29599999999999999</v>
      </c>
      <c r="AP123" s="1">
        <f t="shared" si="148"/>
        <v>0.36399999999999999</v>
      </c>
      <c r="AQ123" s="1">
        <f t="shared" si="148"/>
        <v>0</v>
      </c>
      <c r="AR123" s="1">
        <f t="shared" si="148"/>
        <v>0.16799999999999998</v>
      </c>
      <c r="AS123" s="1">
        <f t="shared" si="148"/>
        <v>0</v>
      </c>
      <c r="AT123" s="1">
        <f t="shared" si="148"/>
        <v>0</v>
      </c>
    </row>
    <row r="124" spans="40:46" x14ac:dyDescent="0.25">
      <c r="AN124" s="2">
        <v>12.299999999999972</v>
      </c>
      <c r="AO124" s="1">
        <f t="shared" ref="AO124:AT124" si="149">(((AO131-AO121)*($AN124-$AN121))/($AN131-$AN121))+(AO121)</f>
        <v>0.25900000000000001</v>
      </c>
      <c r="AP124" s="1">
        <f t="shared" si="149"/>
        <v>0.36099999999999999</v>
      </c>
      <c r="AQ124" s="1">
        <f t="shared" si="149"/>
        <v>0</v>
      </c>
      <c r="AR124" s="1">
        <f t="shared" si="149"/>
        <v>0.14699999999999999</v>
      </c>
      <c r="AS124" s="1">
        <f t="shared" si="149"/>
        <v>0</v>
      </c>
      <c r="AT124" s="1">
        <f t="shared" si="149"/>
        <v>0</v>
      </c>
    </row>
    <row r="125" spans="40:46" x14ac:dyDescent="0.25">
      <c r="AN125" s="2">
        <v>12.399999999999972</v>
      </c>
      <c r="AO125" s="1">
        <f t="shared" ref="AO125:AT125" si="150">(((AO131-AO121)*($AN125-$AN121))/($AN131-$AN121))+(AO121)</f>
        <v>0.222</v>
      </c>
      <c r="AP125" s="1">
        <f t="shared" si="150"/>
        <v>0.35799999999999998</v>
      </c>
      <c r="AQ125" s="1">
        <f t="shared" si="150"/>
        <v>0</v>
      </c>
      <c r="AR125" s="1">
        <f t="shared" si="150"/>
        <v>0.126</v>
      </c>
      <c r="AS125" s="1">
        <f t="shared" si="150"/>
        <v>0</v>
      </c>
      <c r="AT125" s="1">
        <f t="shared" si="150"/>
        <v>0</v>
      </c>
    </row>
    <row r="126" spans="40:46" x14ac:dyDescent="0.25">
      <c r="AN126" s="2">
        <v>12.499999999999972</v>
      </c>
      <c r="AO126" s="1">
        <f t="shared" ref="AO126:AT126" si="151">(((AO131-AO121)*($AN126-$AN121))/($AN131-$AN121))+(AO121)</f>
        <v>0.185</v>
      </c>
      <c r="AP126" s="1">
        <f t="shared" si="151"/>
        <v>0.35499999999999998</v>
      </c>
      <c r="AQ126" s="1">
        <f t="shared" si="151"/>
        <v>0</v>
      </c>
      <c r="AR126" s="1">
        <f t="shared" si="151"/>
        <v>0.105</v>
      </c>
      <c r="AS126" s="1">
        <f t="shared" si="151"/>
        <v>0</v>
      </c>
      <c r="AT126" s="1">
        <f t="shared" si="151"/>
        <v>0</v>
      </c>
    </row>
    <row r="127" spans="40:46" x14ac:dyDescent="0.25">
      <c r="AN127" s="2">
        <v>12.599999999999971</v>
      </c>
      <c r="AO127" s="1">
        <f t="shared" ref="AO127:AT127" si="152">(((AO131-AO121)*($AN127-$AN121))/($AN131-$AN121))+(AO121)</f>
        <v>0.14800000000000002</v>
      </c>
      <c r="AP127" s="1">
        <f t="shared" si="152"/>
        <v>0.35200000000000004</v>
      </c>
      <c r="AQ127" s="1">
        <f t="shared" si="152"/>
        <v>0</v>
      </c>
      <c r="AR127" s="1">
        <f t="shared" si="152"/>
        <v>8.3999999999999991E-2</v>
      </c>
      <c r="AS127" s="1">
        <f t="shared" si="152"/>
        <v>0</v>
      </c>
      <c r="AT127" s="1">
        <f t="shared" si="152"/>
        <v>0</v>
      </c>
    </row>
    <row r="128" spans="40:46" x14ac:dyDescent="0.25">
      <c r="AN128" s="2">
        <v>12.699999999999971</v>
      </c>
      <c r="AO128" s="1">
        <f t="shared" ref="AO128:AT128" si="153">(((AO131-AO121)*($AN128-$AN121))/($AN131-$AN121))+(AO121)</f>
        <v>0.11099999999999999</v>
      </c>
      <c r="AP128" s="1">
        <f t="shared" si="153"/>
        <v>0.34900000000000003</v>
      </c>
      <c r="AQ128" s="1">
        <f t="shared" si="153"/>
        <v>0</v>
      </c>
      <c r="AR128" s="1">
        <f t="shared" si="153"/>
        <v>6.3E-2</v>
      </c>
      <c r="AS128" s="1">
        <f t="shared" si="153"/>
        <v>0</v>
      </c>
      <c r="AT128" s="1">
        <f t="shared" si="153"/>
        <v>0</v>
      </c>
    </row>
    <row r="129" spans="40:46" x14ac:dyDescent="0.25">
      <c r="AN129" s="2">
        <v>12.799999999999971</v>
      </c>
      <c r="AO129" s="1">
        <f t="shared" ref="AO129:AT129" si="154">(((AO131-AO121)*($AN129-$AN121))/($AN131-$AN121))+(AO121)</f>
        <v>7.400000000000001E-2</v>
      </c>
      <c r="AP129" s="1">
        <f t="shared" si="154"/>
        <v>0.34600000000000003</v>
      </c>
      <c r="AQ129" s="1">
        <f t="shared" si="154"/>
        <v>0</v>
      </c>
      <c r="AR129" s="1">
        <f t="shared" si="154"/>
        <v>4.1999999999999982E-2</v>
      </c>
      <c r="AS129" s="1">
        <f t="shared" si="154"/>
        <v>0</v>
      </c>
      <c r="AT129" s="1">
        <f t="shared" si="154"/>
        <v>0</v>
      </c>
    </row>
    <row r="130" spans="40:46" x14ac:dyDescent="0.25">
      <c r="AN130" s="2">
        <v>12.89999999999997</v>
      </c>
      <c r="AO130" s="1">
        <f t="shared" ref="AO130:AT130" si="155">(((AO131-AO121)*($AN130-$AN121))/($AN131-$AN121))+(AO121)</f>
        <v>3.7000000000000033E-2</v>
      </c>
      <c r="AP130" s="1">
        <f t="shared" si="155"/>
        <v>0.34300000000000003</v>
      </c>
      <c r="AQ130" s="1">
        <f t="shared" si="155"/>
        <v>0</v>
      </c>
      <c r="AR130" s="1">
        <f t="shared" si="155"/>
        <v>2.0999999999999991E-2</v>
      </c>
      <c r="AS130" s="1">
        <f t="shared" si="155"/>
        <v>0</v>
      </c>
      <c r="AT130" s="1">
        <f t="shared" si="155"/>
        <v>0</v>
      </c>
    </row>
    <row r="131" spans="40:46" x14ac:dyDescent="0.25">
      <c r="AN131" s="2">
        <v>12.99999999999997</v>
      </c>
      <c r="AO131" s="1">
        <v>0</v>
      </c>
      <c r="AP131" s="1">
        <v>0.34</v>
      </c>
      <c r="AQ131" s="1">
        <v>0</v>
      </c>
      <c r="AR131" s="1">
        <v>0</v>
      </c>
      <c r="AS131" s="1">
        <v>0</v>
      </c>
      <c r="AT131" s="1">
        <v>0</v>
      </c>
    </row>
    <row r="132" spans="40:46" x14ac:dyDescent="0.25">
      <c r="AN132" s="2">
        <v>13.099999999999969</v>
      </c>
      <c r="AO132" s="1">
        <f t="shared" ref="AO132:AT132" si="156">(((AO141-AO131)*($AN132-$AN131))/($AN141-$AN131))+(AO131)</f>
        <v>0</v>
      </c>
      <c r="AP132" s="1">
        <f t="shared" si="156"/>
        <v>0.33700000000000002</v>
      </c>
      <c r="AQ132" s="1">
        <f t="shared" si="156"/>
        <v>0</v>
      </c>
      <c r="AR132" s="1">
        <f t="shared" si="156"/>
        <v>0</v>
      </c>
      <c r="AS132" s="1">
        <f t="shared" si="156"/>
        <v>0</v>
      </c>
      <c r="AT132" s="1">
        <f t="shared" si="156"/>
        <v>0</v>
      </c>
    </row>
    <row r="133" spans="40:46" x14ac:dyDescent="0.25">
      <c r="AN133" s="2">
        <v>13.199999999999969</v>
      </c>
      <c r="AO133" s="1">
        <f t="shared" ref="AO133:AT133" si="157">(((AO141-AO131)*($AN133-$AN131))/($AN141-$AN131))+(AO131)</f>
        <v>0</v>
      </c>
      <c r="AP133" s="1">
        <f t="shared" si="157"/>
        <v>0.33400000000000002</v>
      </c>
      <c r="AQ133" s="1">
        <f t="shared" si="157"/>
        <v>0</v>
      </c>
      <c r="AR133" s="1">
        <f t="shared" si="157"/>
        <v>0</v>
      </c>
      <c r="AS133" s="1">
        <f t="shared" si="157"/>
        <v>0</v>
      </c>
      <c r="AT133" s="1">
        <f t="shared" si="157"/>
        <v>0</v>
      </c>
    </row>
    <row r="134" spans="40:46" x14ac:dyDescent="0.25">
      <c r="AN134" s="2">
        <v>13.299999999999969</v>
      </c>
      <c r="AO134" s="1">
        <f t="shared" ref="AO134:AT134" si="158">(((AO141-AO131)*($AN134-$AN131))/($AN141-$AN131))+(AO131)</f>
        <v>0</v>
      </c>
      <c r="AP134" s="1">
        <f t="shared" si="158"/>
        <v>0.33100000000000002</v>
      </c>
      <c r="AQ134" s="1">
        <f t="shared" si="158"/>
        <v>0</v>
      </c>
      <c r="AR134" s="1">
        <f t="shared" si="158"/>
        <v>0</v>
      </c>
      <c r="AS134" s="1">
        <f t="shared" si="158"/>
        <v>0</v>
      </c>
      <c r="AT134" s="1">
        <f t="shared" si="158"/>
        <v>0</v>
      </c>
    </row>
    <row r="135" spans="40:46" x14ac:dyDescent="0.25">
      <c r="AN135" s="2">
        <v>13.399999999999968</v>
      </c>
      <c r="AO135" s="1">
        <f t="shared" ref="AO135:AT135" si="159">(((AO141-AO131)*($AN135-$AN131))/($AN141-$AN131))+(AO131)</f>
        <v>0</v>
      </c>
      <c r="AP135" s="1">
        <f t="shared" si="159"/>
        <v>0.32800000000000001</v>
      </c>
      <c r="AQ135" s="1">
        <f t="shared" si="159"/>
        <v>0</v>
      </c>
      <c r="AR135" s="1">
        <f t="shared" si="159"/>
        <v>0</v>
      </c>
      <c r="AS135" s="1">
        <f t="shared" si="159"/>
        <v>0</v>
      </c>
      <c r="AT135" s="1">
        <f t="shared" si="159"/>
        <v>0</v>
      </c>
    </row>
    <row r="136" spans="40:46" x14ac:dyDescent="0.25">
      <c r="AN136" s="2">
        <v>13.499999999999968</v>
      </c>
      <c r="AO136" s="1">
        <f t="shared" ref="AO136:AT136" si="160">(((AO141-AO131)*($AN136-$AN131))/($AN141-$AN131))+(AO131)</f>
        <v>0</v>
      </c>
      <c r="AP136" s="1">
        <f t="shared" si="160"/>
        <v>0.32500000000000001</v>
      </c>
      <c r="AQ136" s="1">
        <f t="shared" si="160"/>
        <v>0</v>
      </c>
      <c r="AR136" s="1">
        <f t="shared" si="160"/>
        <v>0</v>
      </c>
      <c r="AS136" s="1">
        <f t="shared" si="160"/>
        <v>0</v>
      </c>
      <c r="AT136" s="1">
        <f t="shared" si="160"/>
        <v>0</v>
      </c>
    </row>
    <row r="137" spans="40:46" x14ac:dyDescent="0.25">
      <c r="AN137" s="2">
        <v>13.599999999999968</v>
      </c>
      <c r="AO137" s="1">
        <f t="shared" ref="AO137:AT137" si="161">(((AO141-AO131)*($AN137-$AN131))/($AN141-$AN131))+(AO131)</f>
        <v>0</v>
      </c>
      <c r="AP137" s="1">
        <f t="shared" si="161"/>
        <v>0.32200000000000001</v>
      </c>
      <c r="AQ137" s="1">
        <f t="shared" si="161"/>
        <v>0</v>
      </c>
      <c r="AR137" s="1">
        <f t="shared" si="161"/>
        <v>0</v>
      </c>
      <c r="AS137" s="1">
        <f t="shared" si="161"/>
        <v>0</v>
      </c>
      <c r="AT137" s="1">
        <f t="shared" si="161"/>
        <v>0</v>
      </c>
    </row>
    <row r="138" spans="40:46" x14ac:dyDescent="0.25">
      <c r="AN138" s="2">
        <v>13.699999999999967</v>
      </c>
      <c r="AO138" s="1">
        <f t="shared" ref="AO138:AT138" si="162">(((AO141-AO131)*($AN138-$AN131))/($AN141-$AN131))+(AO131)</f>
        <v>0</v>
      </c>
      <c r="AP138" s="1">
        <f t="shared" si="162"/>
        <v>0.31900000000000001</v>
      </c>
      <c r="AQ138" s="1">
        <f t="shared" si="162"/>
        <v>0</v>
      </c>
      <c r="AR138" s="1">
        <f t="shared" si="162"/>
        <v>0</v>
      </c>
      <c r="AS138" s="1">
        <f t="shared" si="162"/>
        <v>0</v>
      </c>
      <c r="AT138" s="1">
        <f t="shared" si="162"/>
        <v>0</v>
      </c>
    </row>
    <row r="139" spans="40:46" x14ac:dyDescent="0.25">
      <c r="AN139" s="2">
        <v>13.799999999999967</v>
      </c>
      <c r="AO139" s="1">
        <f t="shared" ref="AO139:AT139" si="163">(((AO141-AO131)*($AN139-$AN131))/($AN141-$AN131))+(AO131)</f>
        <v>0</v>
      </c>
      <c r="AP139" s="1">
        <f t="shared" si="163"/>
        <v>0.316</v>
      </c>
      <c r="AQ139" s="1">
        <f t="shared" si="163"/>
        <v>0</v>
      </c>
      <c r="AR139" s="1">
        <f t="shared" si="163"/>
        <v>0</v>
      </c>
      <c r="AS139" s="1">
        <f t="shared" si="163"/>
        <v>0</v>
      </c>
      <c r="AT139" s="1">
        <f t="shared" si="163"/>
        <v>0</v>
      </c>
    </row>
    <row r="140" spans="40:46" x14ac:dyDescent="0.25">
      <c r="AN140" s="2">
        <v>13.899999999999967</v>
      </c>
      <c r="AO140" s="1">
        <f t="shared" ref="AO140:AT140" si="164">(((AO141-AO131)*($AN140-$AN131))/($AN141-$AN131))+(AO131)</f>
        <v>0</v>
      </c>
      <c r="AP140" s="1">
        <f t="shared" si="164"/>
        <v>0.313</v>
      </c>
      <c r="AQ140" s="1">
        <f t="shared" si="164"/>
        <v>0</v>
      </c>
      <c r="AR140" s="1">
        <f t="shared" si="164"/>
        <v>0</v>
      </c>
      <c r="AS140" s="1">
        <f t="shared" si="164"/>
        <v>0</v>
      </c>
      <c r="AT140" s="1">
        <f t="shared" si="164"/>
        <v>0</v>
      </c>
    </row>
    <row r="141" spans="40:46" x14ac:dyDescent="0.25">
      <c r="AN141" s="2">
        <v>13.999999999999966</v>
      </c>
      <c r="AO141" s="1">
        <v>0</v>
      </c>
      <c r="AP141" s="1">
        <v>0.31</v>
      </c>
      <c r="AQ141" s="1">
        <v>0</v>
      </c>
      <c r="AR141" s="1">
        <v>0</v>
      </c>
      <c r="AS141" s="1">
        <v>0</v>
      </c>
      <c r="AT141" s="1">
        <v>0</v>
      </c>
    </row>
    <row r="142" spans="40:46" x14ac:dyDescent="0.25">
      <c r="AN142" s="2">
        <v>14.099999999999966</v>
      </c>
      <c r="AO142" s="1">
        <f t="shared" ref="AO142:AT142" si="165">(((AO151-AO141)*($AN142-$AN141))/($AN151-$AN141))+(AO141)</f>
        <v>0</v>
      </c>
      <c r="AP142" s="1">
        <f t="shared" si="165"/>
        <v>0.307</v>
      </c>
      <c r="AQ142" s="1">
        <f t="shared" si="165"/>
        <v>0</v>
      </c>
      <c r="AR142" s="1">
        <f t="shared" si="165"/>
        <v>0</v>
      </c>
      <c r="AS142" s="1">
        <f t="shared" si="165"/>
        <v>0</v>
      </c>
      <c r="AT142" s="1">
        <f t="shared" si="165"/>
        <v>0</v>
      </c>
    </row>
    <row r="143" spans="40:46" x14ac:dyDescent="0.25">
      <c r="AN143" s="2">
        <v>14.199999999999966</v>
      </c>
      <c r="AO143" s="1">
        <f t="shared" ref="AO143:AT143" si="166">(((AO151-AO141)*($AN143-$AN141))/($AN151-$AN141))+(AO141)</f>
        <v>0</v>
      </c>
      <c r="AP143" s="1">
        <f t="shared" si="166"/>
        <v>0.30399999999999999</v>
      </c>
      <c r="AQ143" s="1">
        <f t="shared" si="166"/>
        <v>0</v>
      </c>
      <c r="AR143" s="1">
        <f t="shared" si="166"/>
        <v>0</v>
      </c>
      <c r="AS143" s="1">
        <f t="shared" si="166"/>
        <v>0</v>
      </c>
      <c r="AT143" s="1">
        <f t="shared" si="166"/>
        <v>0</v>
      </c>
    </row>
    <row r="144" spans="40:46" x14ac:dyDescent="0.25">
      <c r="AN144" s="2">
        <v>14.299999999999965</v>
      </c>
      <c r="AO144" s="1">
        <f t="shared" ref="AO144:AT144" si="167">(((AO151-AO141)*($AN144-$AN141))/($AN151-$AN141))+(AO141)</f>
        <v>0</v>
      </c>
      <c r="AP144" s="1">
        <f t="shared" si="167"/>
        <v>0.30099999999999999</v>
      </c>
      <c r="AQ144" s="1">
        <f t="shared" si="167"/>
        <v>0</v>
      </c>
      <c r="AR144" s="1">
        <f t="shared" si="167"/>
        <v>0</v>
      </c>
      <c r="AS144" s="1">
        <f t="shared" si="167"/>
        <v>0</v>
      </c>
      <c r="AT144" s="1">
        <f t="shared" si="167"/>
        <v>0</v>
      </c>
    </row>
    <row r="145" spans="40:46" x14ac:dyDescent="0.25">
      <c r="AN145" s="2">
        <v>14.399999999999965</v>
      </c>
      <c r="AO145" s="1">
        <f t="shared" ref="AO145:AT145" si="168">(((AO151-AO141)*($AN145-$AN141))/($AN151-$AN141))+(AO141)</f>
        <v>0</v>
      </c>
      <c r="AP145" s="1">
        <f t="shared" si="168"/>
        <v>0.29799999999999999</v>
      </c>
      <c r="AQ145" s="1">
        <f t="shared" si="168"/>
        <v>0</v>
      </c>
      <c r="AR145" s="1">
        <f t="shared" si="168"/>
        <v>0</v>
      </c>
      <c r="AS145" s="1">
        <f t="shared" si="168"/>
        <v>0</v>
      </c>
      <c r="AT145" s="1">
        <f t="shared" si="168"/>
        <v>0</v>
      </c>
    </row>
    <row r="146" spans="40:46" x14ac:dyDescent="0.25">
      <c r="AN146" s="2">
        <v>14.499999999999964</v>
      </c>
      <c r="AO146" s="1">
        <f t="shared" ref="AO146:AT146" si="169">(((AO151-AO141)*($AN146-$AN141))/($AN151-$AN141))+(AO141)</f>
        <v>0</v>
      </c>
      <c r="AP146" s="1">
        <f t="shared" si="169"/>
        <v>0.29500000000000004</v>
      </c>
      <c r="AQ146" s="1">
        <f t="shared" si="169"/>
        <v>0</v>
      </c>
      <c r="AR146" s="1">
        <f t="shared" si="169"/>
        <v>0</v>
      </c>
      <c r="AS146" s="1">
        <f t="shared" si="169"/>
        <v>0</v>
      </c>
      <c r="AT146" s="1">
        <f t="shared" si="169"/>
        <v>0</v>
      </c>
    </row>
    <row r="147" spans="40:46" x14ac:dyDescent="0.25">
      <c r="AN147" s="2">
        <v>14.599999999999964</v>
      </c>
      <c r="AO147" s="1">
        <f t="shared" ref="AO147:AT147" si="170">(((AO151-AO141)*($AN147-$AN141))/($AN151-$AN141))+(AO141)</f>
        <v>0</v>
      </c>
      <c r="AP147" s="1">
        <f t="shared" si="170"/>
        <v>0.29200000000000004</v>
      </c>
      <c r="AQ147" s="1">
        <f t="shared" si="170"/>
        <v>0</v>
      </c>
      <c r="AR147" s="1">
        <f t="shared" si="170"/>
        <v>0</v>
      </c>
      <c r="AS147" s="1">
        <f t="shared" si="170"/>
        <v>0</v>
      </c>
      <c r="AT147" s="1">
        <f t="shared" si="170"/>
        <v>0</v>
      </c>
    </row>
    <row r="148" spans="40:46" x14ac:dyDescent="0.25">
      <c r="AN148" s="2">
        <v>14.699999999999964</v>
      </c>
      <c r="AO148" s="1">
        <f t="shared" ref="AO148:AT148" si="171">(((AO151-AO141)*($AN148-$AN141))/($AN151-$AN141))+(AO141)</f>
        <v>0</v>
      </c>
      <c r="AP148" s="1">
        <f t="shared" si="171"/>
        <v>0.28900000000000003</v>
      </c>
      <c r="AQ148" s="1">
        <f t="shared" si="171"/>
        <v>0</v>
      </c>
      <c r="AR148" s="1">
        <f t="shared" si="171"/>
        <v>0</v>
      </c>
      <c r="AS148" s="1">
        <f t="shared" si="171"/>
        <v>0</v>
      </c>
      <c r="AT148" s="1">
        <f t="shared" si="171"/>
        <v>0</v>
      </c>
    </row>
    <row r="149" spans="40:46" x14ac:dyDescent="0.25">
      <c r="AN149" s="2">
        <v>14.799999999999963</v>
      </c>
      <c r="AO149" s="1">
        <f t="shared" ref="AO149:AT149" si="172">(((AO151-AO141)*($AN149-$AN141))/($AN151-$AN141))+(AO141)</f>
        <v>0</v>
      </c>
      <c r="AP149" s="1">
        <f t="shared" si="172"/>
        <v>0.28600000000000003</v>
      </c>
      <c r="AQ149" s="1">
        <f t="shared" si="172"/>
        <v>0</v>
      </c>
      <c r="AR149" s="1">
        <f t="shared" si="172"/>
        <v>0</v>
      </c>
      <c r="AS149" s="1">
        <f t="shared" si="172"/>
        <v>0</v>
      </c>
      <c r="AT149" s="1">
        <f t="shared" si="172"/>
        <v>0</v>
      </c>
    </row>
    <row r="150" spans="40:46" x14ac:dyDescent="0.25">
      <c r="AN150" s="2">
        <v>14.899999999999963</v>
      </c>
      <c r="AO150" s="1">
        <f t="shared" ref="AO150:AT150" si="173">(((AO151-AO141)*($AN150-$AN141))/($AN151-$AN141))+(AO141)</f>
        <v>0</v>
      </c>
      <c r="AP150" s="1">
        <f t="shared" si="173"/>
        <v>0.28300000000000003</v>
      </c>
      <c r="AQ150" s="1">
        <f t="shared" si="173"/>
        <v>0</v>
      </c>
      <c r="AR150" s="1">
        <f t="shared" si="173"/>
        <v>0</v>
      </c>
      <c r="AS150" s="1">
        <f t="shared" si="173"/>
        <v>0</v>
      </c>
      <c r="AT150" s="1">
        <f t="shared" si="173"/>
        <v>0</v>
      </c>
    </row>
    <row r="151" spans="40:46" x14ac:dyDescent="0.25">
      <c r="AN151" s="2">
        <v>14.999999999999963</v>
      </c>
      <c r="AO151" s="1">
        <v>0</v>
      </c>
      <c r="AP151" s="1">
        <v>0.28000000000000003</v>
      </c>
      <c r="AQ151" s="1">
        <v>0</v>
      </c>
      <c r="AR151" s="1">
        <v>0</v>
      </c>
      <c r="AS151" s="1">
        <v>0</v>
      </c>
      <c r="AT151" s="1">
        <v>0</v>
      </c>
    </row>
    <row r="152" spans="40:46" x14ac:dyDescent="0.25">
      <c r="AN152" s="2">
        <v>15.099999999999962</v>
      </c>
      <c r="AO152" s="1">
        <f t="shared" ref="AO152:AT152" si="174">(((AO161-AO151)*($AN152-$AN151))/($AN161-$AN151))+(AO151)</f>
        <v>0</v>
      </c>
      <c r="AP152" s="1">
        <f t="shared" si="174"/>
        <v>0.252</v>
      </c>
      <c r="AQ152" s="1">
        <f t="shared" si="174"/>
        <v>0</v>
      </c>
      <c r="AR152" s="1">
        <f t="shared" si="174"/>
        <v>0</v>
      </c>
      <c r="AS152" s="1">
        <f t="shared" si="174"/>
        <v>0</v>
      </c>
      <c r="AT152" s="1">
        <f t="shared" si="174"/>
        <v>0</v>
      </c>
    </row>
    <row r="153" spans="40:46" x14ac:dyDescent="0.25">
      <c r="AN153" s="2">
        <v>15.199999999999962</v>
      </c>
      <c r="AO153" s="1">
        <f t="shared" ref="AO153:AT153" si="175">(((AO161-AO151)*($AN153-$AN151))/($AN161-$AN151))+(AO151)</f>
        <v>0</v>
      </c>
      <c r="AP153" s="1">
        <f t="shared" si="175"/>
        <v>0.22400000000000003</v>
      </c>
      <c r="AQ153" s="1">
        <f t="shared" si="175"/>
        <v>0</v>
      </c>
      <c r="AR153" s="1">
        <f t="shared" si="175"/>
        <v>0</v>
      </c>
      <c r="AS153" s="1">
        <f t="shared" si="175"/>
        <v>0</v>
      </c>
      <c r="AT153" s="1">
        <f t="shared" si="175"/>
        <v>0</v>
      </c>
    </row>
    <row r="154" spans="40:46" x14ac:dyDescent="0.25">
      <c r="AN154" s="2">
        <v>15.299999999999962</v>
      </c>
      <c r="AO154" s="1">
        <f t="shared" ref="AO154:AT154" si="176">(((AO161-AO151)*($AN154-$AN151))/($AN161-$AN151))+(AO151)</f>
        <v>0</v>
      </c>
      <c r="AP154" s="1">
        <f t="shared" si="176"/>
        <v>0.19600000000000001</v>
      </c>
      <c r="AQ154" s="1">
        <f t="shared" si="176"/>
        <v>0</v>
      </c>
      <c r="AR154" s="1">
        <f t="shared" si="176"/>
        <v>0</v>
      </c>
      <c r="AS154" s="1">
        <f t="shared" si="176"/>
        <v>0</v>
      </c>
      <c r="AT154" s="1">
        <f t="shared" si="176"/>
        <v>0</v>
      </c>
    </row>
    <row r="155" spans="40:46" x14ac:dyDescent="0.25">
      <c r="AN155" s="2">
        <v>15.399999999999961</v>
      </c>
      <c r="AO155" s="1">
        <f t="shared" ref="AO155:AT155" si="177">(((AO161-AO151)*($AN155-$AN151))/($AN161-$AN151))+(AO151)</f>
        <v>0</v>
      </c>
      <c r="AP155" s="1">
        <f t="shared" si="177"/>
        <v>0.16800000000000001</v>
      </c>
      <c r="AQ155" s="1">
        <f t="shared" si="177"/>
        <v>0</v>
      </c>
      <c r="AR155" s="1">
        <f t="shared" si="177"/>
        <v>0</v>
      </c>
      <c r="AS155" s="1">
        <f t="shared" si="177"/>
        <v>0</v>
      </c>
      <c r="AT155" s="1">
        <f t="shared" si="177"/>
        <v>0</v>
      </c>
    </row>
    <row r="156" spans="40:46" x14ac:dyDescent="0.25">
      <c r="AN156" s="2">
        <v>15.499999999999961</v>
      </c>
      <c r="AO156" s="1">
        <f t="shared" ref="AO156:AT156" si="178">(((AO161-AO151)*($AN156-$AN151))/($AN161-$AN151))+(AO151)</f>
        <v>0</v>
      </c>
      <c r="AP156" s="1">
        <f t="shared" si="178"/>
        <v>0.14000000000000001</v>
      </c>
      <c r="AQ156" s="1">
        <f t="shared" si="178"/>
        <v>0</v>
      </c>
      <c r="AR156" s="1">
        <f t="shared" si="178"/>
        <v>0</v>
      </c>
      <c r="AS156" s="1">
        <f t="shared" si="178"/>
        <v>0</v>
      </c>
      <c r="AT156" s="1">
        <f t="shared" si="178"/>
        <v>0</v>
      </c>
    </row>
    <row r="157" spans="40:46" x14ac:dyDescent="0.25">
      <c r="AN157" s="2">
        <v>15.599999999999961</v>
      </c>
      <c r="AO157" s="1">
        <f t="shared" ref="AO157:AT157" si="179">(((AO161-AO151)*($AN157-$AN151))/($AN161-$AN151))+(AO151)</f>
        <v>0</v>
      </c>
      <c r="AP157" s="1">
        <f t="shared" si="179"/>
        <v>0.11199999999999999</v>
      </c>
      <c r="AQ157" s="1">
        <f t="shared" si="179"/>
        <v>0</v>
      </c>
      <c r="AR157" s="1">
        <f t="shared" si="179"/>
        <v>0</v>
      </c>
      <c r="AS157" s="1">
        <f t="shared" si="179"/>
        <v>0</v>
      </c>
      <c r="AT157" s="1">
        <f t="shared" si="179"/>
        <v>0</v>
      </c>
    </row>
    <row r="158" spans="40:46" x14ac:dyDescent="0.25">
      <c r="AN158" s="2">
        <v>15.69999999999996</v>
      </c>
      <c r="AO158" s="1">
        <f t="shared" ref="AO158:AT158" si="180">(((AO161-AO151)*($AN158-$AN151))/($AN161-$AN151))+(AO151)</f>
        <v>0</v>
      </c>
      <c r="AP158" s="1">
        <f t="shared" si="180"/>
        <v>8.4000000000000019E-2</v>
      </c>
      <c r="AQ158" s="1">
        <f t="shared" si="180"/>
        <v>0</v>
      </c>
      <c r="AR158" s="1">
        <f t="shared" si="180"/>
        <v>0</v>
      </c>
      <c r="AS158" s="1">
        <f t="shared" si="180"/>
        <v>0</v>
      </c>
      <c r="AT158" s="1">
        <f t="shared" si="180"/>
        <v>0</v>
      </c>
    </row>
    <row r="159" spans="40:46" x14ac:dyDescent="0.25">
      <c r="AN159" s="2">
        <v>15.79999999999996</v>
      </c>
      <c r="AO159" s="1">
        <f t="shared" ref="AO159:AT159" si="181">(((AO161-AO151)*($AN159-$AN151))/($AN161-$AN151))+(AO151)</f>
        <v>0</v>
      </c>
      <c r="AP159" s="1">
        <f t="shared" si="181"/>
        <v>5.5999999999999994E-2</v>
      </c>
      <c r="AQ159" s="1">
        <f t="shared" si="181"/>
        <v>0</v>
      </c>
      <c r="AR159" s="1">
        <f t="shared" si="181"/>
        <v>0</v>
      </c>
      <c r="AS159" s="1">
        <f t="shared" si="181"/>
        <v>0</v>
      </c>
      <c r="AT159" s="1">
        <f t="shared" si="181"/>
        <v>0</v>
      </c>
    </row>
    <row r="160" spans="40:46" x14ac:dyDescent="0.25">
      <c r="AN160" s="2">
        <v>15.899999999999959</v>
      </c>
      <c r="AO160" s="1">
        <f t="shared" ref="AO160:AT160" si="182">(((AO161-AO151)*($AN160-$AN151))/($AN161-$AN151))+(AO151)</f>
        <v>0</v>
      </c>
      <c r="AP160" s="1">
        <f t="shared" si="182"/>
        <v>2.8000000000000025E-2</v>
      </c>
      <c r="AQ160" s="1">
        <f t="shared" si="182"/>
        <v>0</v>
      </c>
      <c r="AR160" s="1">
        <f t="shared" si="182"/>
        <v>0</v>
      </c>
      <c r="AS160" s="1">
        <f t="shared" si="182"/>
        <v>0</v>
      </c>
      <c r="AT160" s="1">
        <f t="shared" si="182"/>
        <v>0</v>
      </c>
    </row>
    <row r="161" spans="40:46" x14ac:dyDescent="0.25">
      <c r="AN161" s="2">
        <v>15.999999999999959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</row>
  </sheetData>
  <dataConsolidate/>
  <mergeCells count="3">
    <mergeCell ref="AS1:AT1"/>
    <mergeCell ref="AO1:AP1"/>
    <mergeCell ref="AQ1:AR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1"/>
  <sheetViews>
    <sheetView zoomScale="70" zoomScaleNormal="70" workbookViewId="0">
      <selection activeCell="E5" sqref="E5"/>
    </sheetView>
  </sheetViews>
  <sheetFormatPr defaultRowHeight="15" x14ac:dyDescent="0.25"/>
  <cols>
    <col min="1" max="1" width="3.85546875" bestFit="1" customWidth="1"/>
    <col min="2" max="2" width="10" bestFit="1" customWidth="1"/>
    <col min="3" max="4" width="7.140625" bestFit="1" customWidth="1"/>
    <col min="5" max="5" width="8.28515625" bestFit="1" customWidth="1"/>
    <col min="6" max="6" width="11.7109375" bestFit="1" customWidth="1"/>
    <col min="7" max="7" width="10.28515625" bestFit="1" customWidth="1"/>
    <col min="8" max="8" width="8.28515625" bestFit="1" customWidth="1"/>
    <col min="9" max="9" width="6.85546875" bestFit="1" customWidth="1"/>
    <col min="10" max="12" width="8.28515625" bestFit="1" customWidth="1"/>
    <col min="13" max="13" width="10" bestFit="1" customWidth="1"/>
    <col min="17" max="17" width="20.42578125" customWidth="1"/>
    <col min="26" max="26" width="16.42578125" bestFit="1" customWidth="1"/>
    <col min="27" max="27" width="7.85546875" bestFit="1" customWidth="1"/>
  </cols>
  <sheetData>
    <row r="1" spans="1:46" x14ac:dyDescent="0.25">
      <c r="C1" s="16" t="s">
        <v>1</v>
      </c>
      <c r="D1" s="16" t="s">
        <v>2</v>
      </c>
      <c r="E1" s="16" t="s">
        <v>12</v>
      </c>
      <c r="F1" s="16" t="s">
        <v>13</v>
      </c>
      <c r="G1" s="16" t="s">
        <v>3</v>
      </c>
      <c r="H1" s="16" t="s">
        <v>32</v>
      </c>
      <c r="I1" s="16" t="s">
        <v>31</v>
      </c>
      <c r="J1" s="16" t="s">
        <v>4</v>
      </c>
      <c r="K1" s="16" t="s">
        <v>14</v>
      </c>
      <c r="L1" s="16" t="s">
        <v>41</v>
      </c>
      <c r="M1" s="16" t="s">
        <v>47</v>
      </c>
      <c r="N1" s="16" t="s">
        <v>46</v>
      </c>
      <c r="P1" s="16"/>
      <c r="Q1" s="16"/>
      <c r="R1" s="16" t="s">
        <v>74</v>
      </c>
      <c r="S1" s="16" t="s">
        <v>75</v>
      </c>
      <c r="T1" s="16" t="s">
        <v>75</v>
      </c>
      <c r="U1" s="16" t="s">
        <v>75</v>
      </c>
      <c r="V1" s="16" t="s">
        <v>73</v>
      </c>
      <c r="W1" s="16"/>
      <c r="X1" s="16"/>
      <c r="Y1" s="16"/>
      <c r="Z1" s="16"/>
      <c r="AA1" s="16"/>
      <c r="AB1" s="16"/>
      <c r="AC1" s="16"/>
      <c r="AD1" s="16"/>
      <c r="AE1" t="s">
        <v>41</v>
      </c>
      <c r="AJ1" s="16" t="s">
        <v>68</v>
      </c>
      <c r="AK1" s="16" t="s">
        <v>70</v>
      </c>
      <c r="AL1" s="27"/>
      <c r="AN1" s="25"/>
      <c r="AO1" s="37">
        <v>1</v>
      </c>
      <c r="AP1" s="37"/>
      <c r="AQ1" s="37">
        <v>2</v>
      </c>
      <c r="AR1" s="37"/>
      <c r="AS1" s="37">
        <v>8</v>
      </c>
      <c r="AT1" s="37"/>
    </row>
    <row r="2" spans="1:46" x14ac:dyDescent="0.25">
      <c r="A2">
        <v>1</v>
      </c>
      <c r="B2" t="s">
        <v>0</v>
      </c>
      <c r="C2" s="20">
        <f>IF(Dashboard_NIOSH!C5="","",Dashboard_NIOSH!C5)</f>
        <v>21</v>
      </c>
      <c r="D2" s="20">
        <f>IF(Dashboard_NIOSH!D5="","",Dashboard_NIOSH!D5)</f>
        <v>30</v>
      </c>
      <c r="E2" s="20">
        <f>IF(Dashboard_NIOSH!E5="","",Dashboard_NIOSH!E5)</f>
        <v>100</v>
      </c>
      <c r="F2" s="20">
        <f>IF(Dashboard_NIOSH!F5="","",Dashboard_NIOSH!F5)</f>
        <v>100</v>
      </c>
      <c r="G2" s="20">
        <f>IF(OR(E2="",F2=""),"",ABS(E2-F2))</f>
        <v>0</v>
      </c>
      <c r="H2" s="20">
        <f>IF(Dashboard_NIOSH!G5="","",Dashboard_NIOSH!G5)</f>
        <v>0</v>
      </c>
      <c r="I2" s="20">
        <f>IF(Dashboard_NIOSH!H5="","",Dashboard_NIOSH!H5)</f>
        <v>0</v>
      </c>
      <c r="J2" s="20">
        <f>IF(Dashboard_NIOSH!I5="","",Dashboard_NIOSH!I5)</f>
        <v>2</v>
      </c>
      <c r="K2" s="20">
        <v>1</v>
      </c>
      <c r="L2" s="20" t="str">
        <f>IF(Dashboard_NIOSH!K5="","",Dashboard_NIOSH!K5)</f>
        <v>regular</v>
      </c>
      <c r="M2" s="20" t="str">
        <f>IF(Dashboard_NIOSH!L5="","",Dashboard_NIOSH!L5)</f>
        <v>boa</v>
      </c>
      <c r="N2" s="20" t="str">
        <f>IF(OR(L2="",M2=""),"",IF(L2="amorfo","ruim",IF(M2="boa","boa","média")))</f>
        <v>boa</v>
      </c>
      <c r="O2" s="7"/>
      <c r="Q2" s="18" t="str">
        <f>IF(OR(R2&lt;&gt;"",S2&lt;&gt;"",T2&lt;&gt;"",U2&lt;&gt;"",V2&lt;&gt;""),CONCATENATE("Erro! Lembre que: ",R2,W2,S2,X2,T2,Y2,U2,Z2,V2),"")</f>
        <v xml:space="preserve">Erro! Lembre que: 10cm&lt;=H&lt;25pol; Vi&lt;=70pol; </v>
      </c>
      <c r="R2" s="18" t="str">
        <f>IF(C2="","",IF(C2&gt;C$15,CONCATENATE("CLR&lt;=",C15,R$1),""))</f>
        <v/>
      </c>
      <c r="S2" s="18" t="str">
        <f>IF(D2="","",IF(OR(D2&lt;=D$14,D2&gt;D$15),CONCATENATE(D$14,"cm&lt;=H&lt;",D$15,S$1),""))</f>
        <v>10cm&lt;=H&lt;25pol</v>
      </c>
      <c r="T2" s="18" t="str">
        <f>IF(E2="","",IF(E2&gt;E$15,CONCATENATE("Vi&lt;=",E$15,T$1),""))</f>
        <v>Vi&lt;=70pol</v>
      </c>
      <c r="U2" s="18" t="str">
        <f>IF(OR(E2="",F2=""),"",IF(OR(ABS(F2-E2)=F$14,ABS(F2-E2)&gt;F$15),CONCATENATE(F$14,U$1,"&lt;│Vf-Vi&lt;=",F$15,U$1),""))</f>
        <v/>
      </c>
      <c r="V2" s="18" t="str">
        <f>IF(OR(H2="",I2=""),"",IF(ABS(I2+H2)&gt;G$15,CONCATENATE("(Ai+Af)&lt;=",G$15,V$1),""))</f>
        <v/>
      </c>
      <c r="W2" s="18" t="str">
        <f>IF(R2="","","; ")</f>
        <v/>
      </c>
      <c r="X2" s="18" t="str">
        <f t="shared" ref="X2:Z11" si="0">IF(S2="","","; ")</f>
        <v xml:space="preserve">; </v>
      </c>
      <c r="Y2" s="18" t="str">
        <f t="shared" si="0"/>
        <v xml:space="preserve">; </v>
      </c>
      <c r="Z2" s="18" t="str">
        <f t="shared" si="0"/>
        <v/>
      </c>
      <c r="AE2" t="s">
        <v>42</v>
      </c>
      <c r="AF2" t="s">
        <v>45</v>
      </c>
      <c r="AI2" t="s">
        <v>50</v>
      </c>
      <c r="AJ2" s="2">
        <v>1</v>
      </c>
      <c r="AK2" s="2">
        <v>1</v>
      </c>
      <c r="AL2" s="16"/>
      <c r="AN2" s="25" t="s">
        <v>7</v>
      </c>
      <c r="AO2" s="25" t="s">
        <v>68</v>
      </c>
      <c r="AP2" s="25" t="s">
        <v>69</v>
      </c>
      <c r="AQ2" s="25" t="s">
        <v>68</v>
      </c>
      <c r="AR2" s="25" t="s">
        <v>70</v>
      </c>
      <c r="AS2" s="25" t="s">
        <v>68</v>
      </c>
      <c r="AT2" s="25" t="s">
        <v>70</v>
      </c>
    </row>
    <row r="3" spans="1:46" x14ac:dyDescent="0.25">
      <c r="A3">
        <v>2</v>
      </c>
      <c r="B3" t="s">
        <v>5</v>
      </c>
      <c r="C3" s="20">
        <f>IF(Dashboard_NIOSH!C6="","",Dashboard_NIOSH!C6)</f>
        <v>22</v>
      </c>
      <c r="D3" s="20">
        <f>IF(Dashboard_NIOSH!D6="","",Dashboard_NIOSH!D6)</f>
        <v>30</v>
      </c>
      <c r="E3" s="20">
        <f>IF(Dashboard_NIOSH!E6="","",Dashboard_NIOSH!E6)</f>
        <v>78.599999999999994</v>
      </c>
      <c r="F3" s="20">
        <f>IF(Dashboard_NIOSH!F6="","",Dashboard_NIOSH!F6)</f>
        <v>100</v>
      </c>
      <c r="G3" s="20">
        <f t="shared" ref="G3:G11" si="1">IF(OR(E3="",F3=""),"",ABS(E3-F3))</f>
        <v>21.400000000000006</v>
      </c>
      <c r="H3" s="20">
        <f>IF(Dashboard_NIOSH!G6="","",Dashboard_NIOSH!G6)</f>
        <v>0</v>
      </c>
      <c r="I3" s="20">
        <f>IF(Dashboard_NIOSH!H6="","",Dashboard_NIOSH!H6)</f>
        <v>0</v>
      </c>
      <c r="J3" s="20">
        <f>IF(Dashboard_NIOSH!I6="","",Dashboard_NIOSH!I6)</f>
        <v>2</v>
      </c>
      <c r="K3" s="20">
        <f>IF(Dashboard_NIOSH!J6="","",Dashboard_NIOSH!J6)</f>
        <v>1</v>
      </c>
      <c r="L3" s="20" t="str">
        <f>IF(Dashboard_NIOSH!K6="","",Dashboard_NIOSH!K6)</f>
        <v>regular</v>
      </c>
      <c r="M3" s="20" t="str">
        <f>IF(Dashboard_NIOSH!L6="","",Dashboard_NIOSH!L6)</f>
        <v>boa</v>
      </c>
      <c r="N3" s="20" t="str">
        <f t="shared" ref="N3:N11" si="2">IF(OR(L3="",M3=""),"",IF(L3="amorfo","ruim",IF(M3="boa","boa","média")))</f>
        <v>boa</v>
      </c>
      <c r="O3" s="7"/>
      <c r="Q3" s="18" t="str">
        <f t="shared" ref="Q3:Q11" si="3">IF(OR(R3&lt;&gt;"",S3&lt;&gt;"",T3&lt;&gt;"",U3&lt;&gt;"",V3&lt;&gt;""),CONCATENATE("Erro! Lembre que: ",R3,W3,S3,X3,T3,Y3,U3,Z3,V3),"")</f>
        <v xml:space="preserve">Erro! Lembre que: 10cm&lt;=H&lt;25pol; Vi&lt;=70pol; </v>
      </c>
      <c r="R3" s="18" t="str">
        <f t="shared" ref="R3:R11" si="4">IF(C3="","",IF(C3&gt;C$15,CONCATENATE("CLR&lt;=",C16,R$1),""))</f>
        <v/>
      </c>
      <c r="S3" s="18" t="str">
        <f t="shared" ref="S3:S11" si="5">IF(D3="","",IF(OR(D3&lt;=D$14,D3&gt;D$15),CONCATENATE(D$14,"cm&lt;=H&lt;",D$15,S$1),""))</f>
        <v>10cm&lt;=H&lt;25pol</v>
      </c>
      <c r="T3" s="18" t="str">
        <f t="shared" ref="T3:T11" si="6">IF(E3="","",IF(E3&gt;E$15,CONCATENATE("Vi&lt;=",E$15,T$1),""))</f>
        <v>Vi&lt;=70pol</v>
      </c>
      <c r="U3" s="18" t="str">
        <f t="shared" ref="U3:U11" si="7">IF(OR(E3="",F3=""),"",IF(OR(ABS(F3-E3)=F$14,ABS(F3-E3)&gt;F$15),CONCATENATE(F$14,U$1,"&lt;│Vf-Vi&lt;=",F$15,U$1),""))</f>
        <v/>
      </c>
      <c r="V3" s="18" t="str">
        <f t="shared" ref="V3:V11" si="8">IF(OR(H3="",I3=""),"",IF(ABS(I3+H3)&gt;G$15,CONCATENATE("(Ai+Af)&lt;=",G$15,V$1),""))</f>
        <v/>
      </c>
      <c r="W3" s="18" t="str">
        <f t="shared" ref="W3:W11" si="9">IF(R3="","","; ")</f>
        <v/>
      </c>
      <c r="X3" s="18" t="str">
        <f t="shared" si="0"/>
        <v xml:space="preserve">; </v>
      </c>
      <c r="Y3" s="18" t="str">
        <f t="shared" si="0"/>
        <v xml:space="preserve">; </v>
      </c>
      <c r="Z3" s="18" t="str">
        <f t="shared" si="0"/>
        <v/>
      </c>
      <c r="AE3" t="s">
        <v>43</v>
      </c>
      <c r="AF3" t="s">
        <v>44</v>
      </c>
      <c r="AI3" t="s">
        <v>33</v>
      </c>
      <c r="AJ3" s="2">
        <v>0.95</v>
      </c>
      <c r="AK3" s="2">
        <v>1</v>
      </c>
      <c r="AL3" s="2"/>
      <c r="AN3" s="2">
        <v>0.2</v>
      </c>
      <c r="AO3" s="2">
        <v>1</v>
      </c>
      <c r="AP3" s="2">
        <v>1</v>
      </c>
      <c r="AQ3" s="2">
        <v>0.95</v>
      </c>
      <c r="AR3" s="2">
        <v>0.95</v>
      </c>
      <c r="AS3" s="2">
        <v>0.85</v>
      </c>
      <c r="AT3" s="2">
        <v>0.85</v>
      </c>
    </row>
    <row r="4" spans="1:46" x14ac:dyDescent="0.25">
      <c r="A4">
        <v>3</v>
      </c>
      <c r="B4" t="s">
        <v>6</v>
      </c>
      <c r="C4" s="20">
        <f>IF(Dashboard_NIOSH!C7="","",Dashboard_NIOSH!C7)</f>
        <v>19</v>
      </c>
      <c r="D4" s="20">
        <f>IF(Dashboard_NIOSH!D7="","",Dashboard_NIOSH!D7)</f>
        <v>30</v>
      </c>
      <c r="E4" s="20">
        <f>IF(Dashboard_NIOSH!E7="","",Dashboard_NIOSH!E7)</f>
        <v>70</v>
      </c>
      <c r="F4" s="20">
        <f>IF(Dashboard_NIOSH!F7="","",Dashboard_NIOSH!F7)</f>
        <v>100</v>
      </c>
      <c r="G4" s="20">
        <f t="shared" si="1"/>
        <v>30</v>
      </c>
      <c r="H4" s="20">
        <f>IF(Dashboard_NIOSH!G7="","",Dashboard_NIOSH!G7)</f>
        <v>0</v>
      </c>
      <c r="I4" s="20">
        <f>IF(Dashboard_NIOSH!H7="","",Dashboard_NIOSH!H7)</f>
        <v>0</v>
      </c>
      <c r="J4" s="20">
        <f>IF(Dashboard_NIOSH!I7="","",Dashboard_NIOSH!I7)</f>
        <v>1</v>
      </c>
      <c r="K4" s="20">
        <f>IF(Dashboard_NIOSH!J7="","",Dashboard_NIOSH!J7)</f>
        <v>1</v>
      </c>
      <c r="L4" s="20" t="str">
        <f>IF(Dashboard_NIOSH!K7="","",Dashboard_NIOSH!K7)</f>
        <v>regular</v>
      </c>
      <c r="M4" s="20" t="str">
        <f>IF(Dashboard_NIOSH!L7="","",Dashboard_NIOSH!L7)</f>
        <v>boa</v>
      </c>
      <c r="N4" s="20" t="str">
        <f t="shared" si="2"/>
        <v>boa</v>
      </c>
      <c r="O4" s="7"/>
      <c r="P4" s="1"/>
      <c r="Q4" s="18" t="str">
        <f t="shared" si="3"/>
        <v xml:space="preserve">Erro! Lembre que: 10cm&lt;=H&lt;25pol; </v>
      </c>
      <c r="R4" s="18" t="str">
        <f t="shared" si="4"/>
        <v/>
      </c>
      <c r="S4" s="18" t="str">
        <f t="shared" si="5"/>
        <v>10cm&lt;=H&lt;25pol</v>
      </c>
      <c r="T4" s="18" t="str">
        <f t="shared" si="6"/>
        <v/>
      </c>
      <c r="U4" s="18" t="str">
        <f t="shared" si="7"/>
        <v/>
      </c>
      <c r="V4" s="18" t="str">
        <f t="shared" si="8"/>
        <v/>
      </c>
      <c r="W4" s="18" t="str">
        <f t="shared" si="9"/>
        <v/>
      </c>
      <c r="X4" s="18" t="str">
        <f t="shared" si="0"/>
        <v xml:space="preserve">; </v>
      </c>
      <c r="Y4" s="18" t="str">
        <f t="shared" si="0"/>
        <v/>
      </c>
      <c r="Z4" s="18" t="str">
        <f t="shared" si="0"/>
        <v/>
      </c>
      <c r="AI4" t="s">
        <v>40</v>
      </c>
      <c r="AJ4" s="2">
        <v>0.9</v>
      </c>
      <c r="AK4" s="2">
        <v>0.9</v>
      </c>
      <c r="AL4" s="2"/>
      <c r="AN4" s="2">
        <v>0.30000000000000004</v>
      </c>
      <c r="AO4" s="26">
        <v>0.99</v>
      </c>
      <c r="AP4" s="26">
        <v>0.99</v>
      </c>
      <c r="AQ4" s="26">
        <v>0.94</v>
      </c>
      <c r="AR4" s="26">
        <v>0.94</v>
      </c>
      <c r="AS4" s="26">
        <v>0.83666666666666667</v>
      </c>
      <c r="AT4" s="26">
        <v>0.83666666666666667</v>
      </c>
    </row>
    <row r="5" spans="1:46" x14ac:dyDescent="0.25">
      <c r="A5">
        <v>4</v>
      </c>
      <c r="B5" t="s">
        <v>16</v>
      </c>
      <c r="C5" s="20">
        <f>IF(Dashboard_NIOSH!C8="","",Dashboard_NIOSH!C8)</f>
        <v>19</v>
      </c>
      <c r="D5" s="20">
        <f>IF(Dashboard_NIOSH!D8="","",Dashboard_NIOSH!D8)</f>
        <v>30</v>
      </c>
      <c r="E5" s="20">
        <f>IF(Dashboard_NIOSH!E8="","",Dashboard_NIOSH!E8)</f>
        <v>60</v>
      </c>
      <c r="F5" s="20">
        <f>IF(Dashboard_NIOSH!F8="","",Dashboard_NIOSH!F8)</f>
        <v>100</v>
      </c>
      <c r="G5" s="20">
        <f t="shared" si="1"/>
        <v>40</v>
      </c>
      <c r="H5" s="20">
        <f>IF(Dashboard_NIOSH!G8="","",Dashboard_NIOSH!G8)</f>
        <v>0</v>
      </c>
      <c r="I5" s="20">
        <f>IF(Dashboard_NIOSH!H8="","",Dashboard_NIOSH!H8)</f>
        <v>0</v>
      </c>
      <c r="J5" s="20">
        <f>IF(Dashboard_NIOSH!I8="","",Dashboard_NIOSH!I8)</f>
        <v>1</v>
      </c>
      <c r="K5" s="20">
        <f>IF(Dashboard_NIOSH!J8="","",Dashboard_NIOSH!J8)</f>
        <v>1</v>
      </c>
      <c r="L5" s="20" t="str">
        <f>IF(Dashboard_NIOSH!K8="","",Dashboard_NIOSH!K8)</f>
        <v>regular</v>
      </c>
      <c r="M5" s="20" t="str">
        <f>IF(Dashboard_NIOSH!L8="","",Dashboard_NIOSH!L8)</f>
        <v>boa</v>
      </c>
      <c r="N5" s="20" t="str">
        <f t="shared" si="2"/>
        <v>boa</v>
      </c>
      <c r="O5" s="7"/>
      <c r="Q5" s="18" t="str">
        <f t="shared" si="3"/>
        <v xml:space="preserve">Erro! Lembre que: 10cm&lt;=H&lt;25pol; </v>
      </c>
      <c r="R5" s="18" t="str">
        <f t="shared" si="4"/>
        <v/>
      </c>
      <c r="S5" s="18" t="str">
        <f t="shared" si="5"/>
        <v>10cm&lt;=H&lt;25pol</v>
      </c>
      <c r="T5" s="18" t="str">
        <f t="shared" si="6"/>
        <v/>
      </c>
      <c r="U5" s="18" t="str">
        <f t="shared" si="7"/>
        <v/>
      </c>
      <c r="V5" s="18" t="str">
        <f t="shared" si="8"/>
        <v/>
      </c>
      <c r="W5" s="18" t="str">
        <f t="shared" si="9"/>
        <v/>
      </c>
      <c r="X5" s="18" t="str">
        <f t="shared" si="0"/>
        <v xml:space="preserve">; </v>
      </c>
      <c r="Y5" s="18" t="str">
        <f t="shared" si="0"/>
        <v/>
      </c>
      <c r="Z5" s="18" t="str">
        <f t="shared" si="0"/>
        <v/>
      </c>
      <c r="AI5" s="4"/>
      <c r="AJ5" s="2"/>
      <c r="AK5" s="2"/>
      <c r="AL5" s="2"/>
      <c r="AN5" s="2">
        <v>0.4</v>
      </c>
      <c r="AO5" s="1">
        <v>0.98</v>
      </c>
      <c r="AP5" s="1">
        <v>0.98</v>
      </c>
      <c r="AQ5" s="1">
        <v>0.93</v>
      </c>
      <c r="AR5" s="1">
        <v>0.93</v>
      </c>
      <c r="AS5" s="1">
        <v>0.82333333333333336</v>
      </c>
      <c r="AT5" s="1">
        <v>0.82333333333333336</v>
      </c>
    </row>
    <row r="6" spans="1:46" x14ac:dyDescent="0.25">
      <c r="A6">
        <v>5</v>
      </c>
      <c r="B6" t="s">
        <v>17</v>
      </c>
      <c r="C6" s="20" t="str">
        <f>IF(Dashboard_NIOSH!C9="","",Dashboard_NIOSH!C9)</f>
        <v/>
      </c>
      <c r="D6" s="20" t="str">
        <f>IF(Dashboard_NIOSH!D9="","",Dashboard_NIOSH!D9)</f>
        <v/>
      </c>
      <c r="E6" s="20" t="str">
        <f>IF(Dashboard_NIOSH!E9="","",Dashboard_NIOSH!E9)</f>
        <v/>
      </c>
      <c r="F6" s="20" t="str">
        <f>IF(Dashboard_NIOSH!F9="","",Dashboard_NIOSH!F9)</f>
        <v/>
      </c>
      <c r="G6" s="20" t="str">
        <f t="shared" si="1"/>
        <v/>
      </c>
      <c r="H6" s="20" t="str">
        <f>IF(Dashboard_NIOSH!G9="","",Dashboard_NIOSH!G9)</f>
        <v/>
      </c>
      <c r="I6" s="20" t="str">
        <f>IF(Dashboard_NIOSH!H9="","",Dashboard_NIOSH!H9)</f>
        <v/>
      </c>
      <c r="J6" s="20" t="str">
        <f>IF(Dashboard_NIOSH!I9="","",Dashboard_NIOSH!I9)</f>
        <v/>
      </c>
      <c r="K6" s="20" t="str">
        <f>IF(Dashboard_NIOSH!J9="","",Dashboard_NIOSH!J9)</f>
        <v/>
      </c>
      <c r="L6" s="20" t="str">
        <f>IF(Dashboard_NIOSH!K9="","",Dashboard_NIOSH!K9)</f>
        <v/>
      </c>
      <c r="M6" s="20" t="str">
        <f>IF(Dashboard_NIOSH!L9="","",Dashboard_NIOSH!L9)</f>
        <v/>
      </c>
      <c r="N6" s="20" t="str">
        <f t="shared" si="2"/>
        <v/>
      </c>
      <c r="O6" s="7"/>
      <c r="Q6" s="18" t="str">
        <f t="shared" si="3"/>
        <v/>
      </c>
      <c r="R6" s="18" t="str">
        <f t="shared" si="4"/>
        <v/>
      </c>
      <c r="S6" s="18" t="str">
        <f t="shared" si="5"/>
        <v/>
      </c>
      <c r="T6" s="18" t="str">
        <f t="shared" si="6"/>
        <v/>
      </c>
      <c r="U6" s="18" t="str">
        <f t="shared" si="7"/>
        <v/>
      </c>
      <c r="V6" s="18" t="str">
        <f t="shared" si="8"/>
        <v/>
      </c>
      <c r="W6" s="18" t="str">
        <f t="shared" si="9"/>
        <v/>
      </c>
      <c r="X6" s="18" t="str">
        <f t="shared" si="0"/>
        <v/>
      </c>
      <c r="Y6" s="18" t="str">
        <f t="shared" si="0"/>
        <v/>
      </c>
      <c r="Z6" s="18" t="str">
        <f t="shared" si="0"/>
        <v/>
      </c>
      <c r="AE6" t="s">
        <v>47</v>
      </c>
      <c r="AI6" s="4"/>
      <c r="AJ6" s="2"/>
      <c r="AK6" s="2"/>
      <c r="AL6" s="2"/>
      <c r="AN6" s="2">
        <v>0.5</v>
      </c>
      <c r="AO6" s="1">
        <v>0.97</v>
      </c>
      <c r="AP6" s="1">
        <v>0.97</v>
      </c>
      <c r="AQ6" s="1">
        <v>0.92</v>
      </c>
      <c r="AR6" s="1">
        <v>0.92</v>
      </c>
      <c r="AS6" s="1">
        <v>0.81</v>
      </c>
      <c r="AT6" s="1">
        <v>0.81</v>
      </c>
    </row>
    <row r="7" spans="1:46" x14ac:dyDescent="0.25">
      <c r="A7">
        <v>6</v>
      </c>
      <c r="B7" t="s">
        <v>18</v>
      </c>
      <c r="C7" s="20" t="str">
        <f>IF(Dashboard_NIOSH!C10="","",Dashboard_NIOSH!C10)</f>
        <v/>
      </c>
      <c r="D7" s="20" t="str">
        <f>IF(Dashboard_NIOSH!D10="","",Dashboard_NIOSH!D10)</f>
        <v/>
      </c>
      <c r="E7" s="20" t="str">
        <f>IF(Dashboard_NIOSH!E10="","",Dashboard_NIOSH!E10)</f>
        <v/>
      </c>
      <c r="F7" s="20" t="str">
        <f>IF(Dashboard_NIOSH!F10="","",Dashboard_NIOSH!F10)</f>
        <v/>
      </c>
      <c r="G7" s="20" t="str">
        <f t="shared" si="1"/>
        <v/>
      </c>
      <c r="H7" s="20" t="str">
        <f>IF(Dashboard_NIOSH!G10="","",Dashboard_NIOSH!G10)</f>
        <v/>
      </c>
      <c r="I7" s="20" t="str">
        <f>IF(Dashboard_NIOSH!H10="","",Dashboard_NIOSH!H10)</f>
        <v/>
      </c>
      <c r="J7" s="20" t="str">
        <f>IF(Dashboard_NIOSH!I10="","",Dashboard_NIOSH!I10)</f>
        <v/>
      </c>
      <c r="K7" s="20" t="str">
        <f>IF(Dashboard_NIOSH!J10="","",Dashboard_NIOSH!J10)</f>
        <v/>
      </c>
      <c r="L7" s="20" t="str">
        <f>IF(Dashboard_NIOSH!K10="","",Dashboard_NIOSH!K10)</f>
        <v/>
      </c>
      <c r="M7" s="20" t="str">
        <f>IF(Dashboard_NIOSH!L10="","",Dashboard_NIOSH!L10)</f>
        <v/>
      </c>
      <c r="N7" s="20" t="str">
        <f t="shared" si="2"/>
        <v/>
      </c>
      <c r="O7" s="7"/>
      <c r="Q7" s="18" t="str">
        <f t="shared" si="3"/>
        <v/>
      </c>
      <c r="R7" s="18" t="str">
        <f t="shared" si="4"/>
        <v/>
      </c>
      <c r="S7" s="18" t="str">
        <f t="shared" si="5"/>
        <v/>
      </c>
      <c r="T7" s="18" t="str">
        <f t="shared" si="6"/>
        <v/>
      </c>
      <c r="U7" s="18" t="str">
        <f t="shared" si="7"/>
        <v/>
      </c>
      <c r="V7" s="18" t="str">
        <f t="shared" si="8"/>
        <v/>
      </c>
      <c r="W7" s="18" t="str">
        <f t="shared" si="9"/>
        <v/>
      </c>
      <c r="X7" s="18" t="str">
        <f t="shared" si="0"/>
        <v/>
      </c>
      <c r="Y7" s="18" t="str">
        <f t="shared" si="0"/>
        <v/>
      </c>
      <c r="Z7" s="18" t="str">
        <f t="shared" si="0"/>
        <v/>
      </c>
      <c r="AE7" t="s">
        <v>49</v>
      </c>
      <c r="AF7" t="s">
        <v>40</v>
      </c>
      <c r="AI7" s="4"/>
      <c r="AJ7" s="2"/>
      <c r="AK7" s="2"/>
      <c r="AL7" s="2"/>
      <c r="AN7" s="2">
        <v>0.6</v>
      </c>
      <c r="AO7" s="1">
        <v>0.96399999999999997</v>
      </c>
      <c r="AP7" s="1">
        <v>0.96399999999999997</v>
      </c>
      <c r="AQ7" s="1">
        <v>0.91200000000000003</v>
      </c>
      <c r="AR7" s="1">
        <v>0.91200000000000003</v>
      </c>
      <c r="AS7" s="1">
        <v>0.79800000000000004</v>
      </c>
      <c r="AT7" s="1">
        <v>0.79800000000000004</v>
      </c>
    </row>
    <row r="8" spans="1:46" x14ac:dyDescent="0.25">
      <c r="A8">
        <v>7</v>
      </c>
      <c r="B8" t="s">
        <v>19</v>
      </c>
      <c r="C8" s="20" t="str">
        <f>IF(Dashboard_NIOSH!C11="","",Dashboard_NIOSH!C11)</f>
        <v/>
      </c>
      <c r="D8" s="20" t="str">
        <f>IF(Dashboard_NIOSH!D11="","",Dashboard_NIOSH!D11)</f>
        <v/>
      </c>
      <c r="E8" s="20" t="str">
        <f>IF(Dashboard_NIOSH!E11="","",Dashboard_NIOSH!E11)</f>
        <v/>
      </c>
      <c r="F8" s="20" t="str">
        <f>IF(Dashboard_NIOSH!F11="","",Dashboard_NIOSH!F11)</f>
        <v/>
      </c>
      <c r="G8" s="20" t="str">
        <f t="shared" si="1"/>
        <v/>
      </c>
      <c r="H8" s="20" t="str">
        <f>IF(Dashboard_NIOSH!G11="","",Dashboard_NIOSH!G11)</f>
        <v/>
      </c>
      <c r="I8" s="20" t="str">
        <f>IF(Dashboard_NIOSH!H11="","",Dashboard_NIOSH!H11)</f>
        <v/>
      </c>
      <c r="J8" s="20" t="str">
        <f>IF(Dashboard_NIOSH!I11="","",Dashboard_NIOSH!I11)</f>
        <v/>
      </c>
      <c r="K8" s="20" t="str">
        <f>IF(Dashboard_NIOSH!J11="","",Dashboard_NIOSH!J11)</f>
        <v/>
      </c>
      <c r="L8" s="20" t="str">
        <f>IF(Dashboard_NIOSH!K11="","",Dashboard_NIOSH!K11)</f>
        <v/>
      </c>
      <c r="M8" s="20" t="str">
        <f>IF(Dashboard_NIOSH!L11="","",Dashboard_NIOSH!L11)</f>
        <v/>
      </c>
      <c r="N8" s="20" t="str">
        <f t="shared" si="2"/>
        <v/>
      </c>
      <c r="O8" s="7"/>
      <c r="Q8" s="18" t="str">
        <f t="shared" si="3"/>
        <v/>
      </c>
      <c r="R8" s="18" t="str">
        <f t="shared" si="4"/>
        <v/>
      </c>
      <c r="S8" s="18" t="str">
        <f t="shared" si="5"/>
        <v/>
      </c>
      <c r="T8" s="18" t="str">
        <f t="shared" si="6"/>
        <v/>
      </c>
      <c r="U8" s="18" t="str">
        <f t="shared" si="7"/>
        <v/>
      </c>
      <c r="V8" s="18" t="str">
        <f t="shared" si="8"/>
        <v/>
      </c>
      <c r="W8" s="18" t="str">
        <f t="shared" si="9"/>
        <v/>
      </c>
      <c r="X8" s="18" t="str">
        <f t="shared" si="0"/>
        <v/>
      </c>
      <c r="Y8" s="18" t="str">
        <f t="shared" si="0"/>
        <v/>
      </c>
      <c r="Z8" s="18" t="str">
        <f t="shared" si="0"/>
        <v/>
      </c>
      <c r="AE8" t="s">
        <v>48</v>
      </c>
      <c r="AF8" t="s">
        <v>50</v>
      </c>
      <c r="AI8" s="4"/>
      <c r="AJ8" s="2"/>
      <c r="AK8" s="2"/>
      <c r="AL8" s="2"/>
      <c r="AN8" s="2">
        <v>0.7</v>
      </c>
      <c r="AO8" s="1">
        <v>0.95799999999999996</v>
      </c>
      <c r="AP8" s="1">
        <v>0.95799999999999996</v>
      </c>
      <c r="AQ8" s="1">
        <v>0.90400000000000003</v>
      </c>
      <c r="AR8" s="1">
        <v>0.90400000000000003</v>
      </c>
      <c r="AS8" s="1">
        <v>0.78600000000000003</v>
      </c>
      <c r="AT8" s="1">
        <v>0.78600000000000003</v>
      </c>
    </row>
    <row r="9" spans="1:46" x14ac:dyDescent="0.25">
      <c r="A9">
        <v>8</v>
      </c>
      <c r="B9" t="s">
        <v>20</v>
      </c>
      <c r="C9" s="20" t="str">
        <f>IF(Dashboard_NIOSH!C12="","",Dashboard_NIOSH!C12)</f>
        <v/>
      </c>
      <c r="D9" s="20" t="str">
        <f>IF(Dashboard_NIOSH!D12="","",Dashboard_NIOSH!D12)</f>
        <v/>
      </c>
      <c r="E9" s="20" t="str">
        <f>IF(Dashboard_NIOSH!E12="","",Dashboard_NIOSH!E12)</f>
        <v/>
      </c>
      <c r="F9" s="20" t="str">
        <f>IF(Dashboard_NIOSH!F12="","",Dashboard_NIOSH!F12)</f>
        <v/>
      </c>
      <c r="G9" s="20" t="str">
        <f t="shared" si="1"/>
        <v/>
      </c>
      <c r="H9" s="20" t="str">
        <f>IF(Dashboard_NIOSH!G12="","",Dashboard_NIOSH!G12)</f>
        <v/>
      </c>
      <c r="I9" s="20" t="str">
        <f>IF(Dashboard_NIOSH!H12="","",Dashboard_NIOSH!H12)</f>
        <v/>
      </c>
      <c r="J9" s="20" t="str">
        <f>IF(Dashboard_NIOSH!I12="","",Dashboard_NIOSH!I12)</f>
        <v/>
      </c>
      <c r="K9" s="20" t="str">
        <f>IF(Dashboard_NIOSH!J12="","",Dashboard_NIOSH!J12)</f>
        <v/>
      </c>
      <c r="L9" s="20" t="str">
        <f>IF(Dashboard_NIOSH!K12="","",Dashboard_NIOSH!K12)</f>
        <v/>
      </c>
      <c r="M9" s="20" t="str">
        <f>IF(Dashboard_NIOSH!L12="","",Dashboard_NIOSH!L12)</f>
        <v/>
      </c>
      <c r="N9" s="20" t="str">
        <f t="shared" si="2"/>
        <v/>
      </c>
      <c r="O9" s="7"/>
      <c r="Q9" s="18" t="str">
        <f t="shared" si="3"/>
        <v/>
      </c>
      <c r="R9" s="18" t="str">
        <f t="shared" si="4"/>
        <v/>
      </c>
      <c r="S9" s="18" t="str">
        <f t="shared" si="5"/>
        <v/>
      </c>
      <c r="T9" s="18" t="str">
        <f t="shared" si="6"/>
        <v/>
      </c>
      <c r="U9" s="18" t="str">
        <f t="shared" si="7"/>
        <v/>
      </c>
      <c r="V9" s="18" t="str">
        <f t="shared" si="8"/>
        <v/>
      </c>
      <c r="W9" s="18" t="str">
        <f t="shared" si="9"/>
        <v/>
      </c>
      <c r="X9" s="18" t="str">
        <f t="shared" si="0"/>
        <v/>
      </c>
      <c r="Y9" s="18" t="str">
        <f t="shared" si="0"/>
        <v/>
      </c>
      <c r="Z9" s="18" t="str">
        <f t="shared" si="0"/>
        <v/>
      </c>
      <c r="AI9" s="4"/>
      <c r="AJ9" s="2"/>
      <c r="AK9" s="2"/>
      <c r="AL9" s="2"/>
      <c r="AN9" s="2">
        <v>0.79999999999999993</v>
      </c>
      <c r="AO9" s="1">
        <v>0.95199999999999996</v>
      </c>
      <c r="AP9" s="1">
        <v>0.95199999999999996</v>
      </c>
      <c r="AQ9" s="1">
        <v>0.89600000000000002</v>
      </c>
      <c r="AR9" s="1">
        <v>0.89600000000000002</v>
      </c>
      <c r="AS9" s="1">
        <v>0.77400000000000002</v>
      </c>
      <c r="AT9" s="1">
        <v>0.77400000000000002</v>
      </c>
    </row>
    <row r="10" spans="1:46" x14ac:dyDescent="0.25">
      <c r="A10">
        <v>9</v>
      </c>
      <c r="B10" t="s">
        <v>21</v>
      </c>
      <c r="C10" s="20" t="str">
        <f>IF(Dashboard_NIOSH!C13="","",Dashboard_NIOSH!C13)</f>
        <v/>
      </c>
      <c r="D10" s="20" t="str">
        <f>IF(Dashboard_NIOSH!D13="","",Dashboard_NIOSH!D13)</f>
        <v/>
      </c>
      <c r="E10" s="20" t="str">
        <f>IF(Dashboard_NIOSH!E13="","",Dashboard_NIOSH!E13)</f>
        <v/>
      </c>
      <c r="F10" s="20" t="str">
        <f>IF(Dashboard_NIOSH!F13="","",Dashboard_NIOSH!F13)</f>
        <v/>
      </c>
      <c r="G10" s="20" t="str">
        <f t="shared" si="1"/>
        <v/>
      </c>
      <c r="H10" s="20" t="str">
        <f>IF(Dashboard_NIOSH!G13="","",Dashboard_NIOSH!G13)</f>
        <v/>
      </c>
      <c r="I10" s="20" t="str">
        <f>IF(Dashboard_NIOSH!H13="","",Dashboard_NIOSH!H13)</f>
        <v/>
      </c>
      <c r="J10" s="20" t="str">
        <f>IF(Dashboard_NIOSH!I13="","",Dashboard_NIOSH!I13)</f>
        <v/>
      </c>
      <c r="K10" s="20" t="str">
        <f>IF(Dashboard_NIOSH!J13="","",Dashboard_NIOSH!J13)</f>
        <v/>
      </c>
      <c r="L10" s="20" t="str">
        <f>IF(Dashboard_NIOSH!K13="","",Dashboard_NIOSH!K13)</f>
        <v/>
      </c>
      <c r="M10" s="20" t="str">
        <f>IF(Dashboard_NIOSH!L13="","",Dashboard_NIOSH!L13)</f>
        <v/>
      </c>
      <c r="N10" s="20" t="str">
        <f t="shared" si="2"/>
        <v/>
      </c>
      <c r="O10" s="7"/>
      <c r="Q10" s="18" t="str">
        <f t="shared" si="3"/>
        <v/>
      </c>
      <c r="R10" s="18" t="str">
        <f t="shared" si="4"/>
        <v/>
      </c>
      <c r="S10" s="18" t="str">
        <f t="shared" si="5"/>
        <v/>
      </c>
      <c r="T10" s="18" t="str">
        <f t="shared" si="6"/>
        <v/>
      </c>
      <c r="U10" s="18" t="str">
        <f t="shared" si="7"/>
        <v/>
      </c>
      <c r="V10" s="18" t="str">
        <f t="shared" si="8"/>
        <v/>
      </c>
      <c r="W10" s="18" t="str">
        <f t="shared" si="9"/>
        <v/>
      </c>
      <c r="X10" s="18" t="str">
        <f t="shared" si="0"/>
        <v/>
      </c>
      <c r="Y10" s="18" t="str">
        <f t="shared" si="0"/>
        <v/>
      </c>
      <c r="Z10" s="18" t="str">
        <f t="shared" si="0"/>
        <v/>
      </c>
      <c r="AE10" t="s">
        <v>56</v>
      </c>
      <c r="AF10" t="s">
        <v>63</v>
      </c>
      <c r="AG10" s="8" t="s">
        <v>51</v>
      </c>
      <c r="AJ10" s="2"/>
      <c r="AK10" s="2"/>
      <c r="AL10" s="2"/>
      <c r="AN10" s="2">
        <v>0.89999999999999991</v>
      </c>
      <c r="AO10" s="1">
        <v>0.94599999999999995</v>
      </c>
      <c r="AP10" s="1">
        <v>0.94599999999999995</v>
      </c>
      <c r="AQ10" s="1">
        <v>0.88800000000000001</v>
      </c>
      <c r="AR10" s="1">
        <v>0.88800000000000001</v>
      </c>
      <c r="AS10" s="1">
        <v>0.76200000000000001</v>
      </c>
      <c r="AT10" s="1">
        <v>0.76200000000000001</v>
      </c>
    </row>
    <row r="11" spans="1:46" x14ac:dyDescent="0.25">
      <c r="A11">
        <v>10</v>
      </c>
      <c r="B11" t="s">
        <v>22</v>
      </c>
      <c r="C11" s="20" t="str">
        <f>IF(Dashboard_NIOSH!C14="","",Dashboard_NIOSH!C14)</f>
        <v/>
      </c>
      <c r="D11" s="20" t="str">
        <f>IF(Dashboard_NIOSH!D14="","",Dashboard_NIOSH!D14)</f>
        <v/>
      </c>
      <c r="E11" s="20" t="str">
        <f>IF(Dashboard_NIOSH!E14="","",Dashboard_NIOSH!E14)</f>
        <v/>
      </c>
      <c r="F11" s="20" t="str">
        <f>IF(Dashboard_NIOSH!F14="","",Dashboard_NIOSH!F14)</f>
        <v/>
      </c>
      <c r="G11" s="20" t="str">
        <f t="shared" si="1"/>
        <v/>
      </c>
      <c r="H11" s="20" t="str">
        <f>IF(Dashboard_NIOSH!G14="","",Dashboard_NIOSH!G14)</f>
        <v/>
      </c>
      <c r="I11" s="20" t="str">
        <f>IF(Dashboard_NIOSH!H14="","",Dashboard_NIOSH!H14)</f>
        <v/>
      </c>
      <c r="J11" s="20" t="str">
        <f>IF(Dashboard_NIOSH!I14="","",Dashboard_NIOSH!I14)</f>
        <v/>
      </c>
      <c r="K11" s="20" t="str">
        <f>IF(Dashboard_NIOSH!J14="","",Dashboard_NIOSH!J14)</f>
        <v/>
      </c>
      <c r="L11" s="20" t="str">
        <f>IF(Dashboard_NIOSH!K14="","",Dashboard_NIOSH!K14)</f>
        <v/>
      </c>
      <c r="M11" s="20" t="str">
        <f>IF(Dashboard_NIOSH!L14="","",Dashboard_NIOSH!L14)</f>
        <v/>
      </c>
      <c r="N11" s="20" t="str">
        <f t="shared" si="2"/>
        <v/>
      </c>
      <c r="O11" s="7"/>
      <c r="Q11" s="18" t="str">
        <f t="shared" si="3"/>
        <v/>
      </c>
      <c r="R11" s="18" t="str">
        <f t="shared" si="4"/>
        <v/>
      </c>
      <c r="S11" s="18" t="str">
        <f t="shared" si="5"/>
        <v/>
      </c>
      <c r="T11" s="18" t="str">
        <f t="shared" si="6"/>
        <v/>
      </c>
      <c r="U11" s="18" t="str">
        <f t="shared" si="7"/>
        <v/>
      </c>
      <c r="V11" s="18" t="str">
        <f t="shared" si="8"/>
        <v/>
      </c>
      <c r="W11" s="18" t="str">
        <f t="shared" si="9"/>
        <v/>
      </c>
      <c r="X11" s="18" t="str">
        <f t="shared" si="0"/>
        <v/>
      </c>
      <c r="Y11" s="18" t="str">
        <f t="shared" si="0"/>
        <v/>
      </c>
      <c r="Z11" s="18" t="str">
        <f t="shared" si="0"/>
        <v/>
      </c>
      <c r="AE11" t="s">
        <v>52</v>
      </c>
      <c r="AF11" t="s">
        <v>64</v>
      </c>
      <c r="AG11" s="8" t="s">
        <v>54</v>
      </c>
      <c r="AJ11" s="2"/>
      <c r="AK11" s="2"/>
      <c r="AL11" s="2"/>
      <c r="AN11" s="2">
        <v>0.99999999999999989</v>
      </c>
      <c r="AO11" s="1">
        <v>0.94</v>
      </c>
      <c r="AP11" s="1">
        <v>0.94</v>
      </c>
      <c r="AQ11" s="1">
        <v>0.88</v>
      </c>
      <c r="AR11" s="1">
        <v>0.88</v>
      </c>
      <c r="AS11" s="1">
        <v>0.75</v>
      </c>
      <c r="AT11" s="1">
        <v>0.75</v>
      </c>
    </row>
    <row r="12" spans="1:46" x14ac:dyDescent="0.25">
      <c r="AA12" s="7"/>
      <c r="AB12" s="7"/>
      <c r="AC12" s="7"/>
      <c r="AD12" s="7"/>
      <c r="AE12" t="s">
        <v>53</v>
      </c>
      <c r="AF12" t="s">
        <v>65</v>
      </c>
      <c r="AG12" s="8" t="s">
        <v>55</v>
      </c>
      <c r="AJ12" s="2"/>
      <c r="AK12" s="2"/>
      <c r="AL12" s="2"/>
      <c r="AN12" s="2">
        <v>1.0999999999999999</v>
      </c>
      <c r="AO12" s="1">
        <v>0.93699999999999994</v>
      </c>
      <c r="AP12" s="1">
        <v>0.93699999999999994</v>
      </c>
      <c r="AQ12" s="1">
        <v>0.876</v>
      </c>
      <c r="AR12" s="1">
        <v>0.876</v>
      </c>
      <c r="AS12" s="1">
        <v>0.74</v>
      </c>
      <c r="AT12" s="1">
        <v>0.74</v>
      </c>
    </row>
    <row r="13" spans="1:46" x14ac:dyDescent="0.25">
      <c r="C13" t="s">
        <v>25</v>
      </c>
      <c r="D13" t="s">
        <v>26</v>
      </c>
      <c r="E13" t="s">
        <v>27</v>
      </c>
      <c r="F13" t="s">
        <v>28</v>
      </c>
      <c r="G13" t="s">
        <v>29</v>
      </c>
      <c r="H13" t="s">
        <v>15</v>
      </c>
      <c r="I13" t="s">
        <v>30</v>
      </c>
      <c r="J13" t="s">
        <v>23</v>
      </c>
      <c r="K13" t="s">
        <v>10</v>
      </c>
      <c r="L13" t="s">
        <v>24</v>
      </c>
      <c r="M13" t="s">
        <v>34</v>
      </c>
      <c r="AA13" s="7"/>
      <c r="AB13" s="7"/>
      <c r="AC13" s="7"/>
      <c r="AD13" s="7"/>
      <c r="AI13" s="4"/>
      <c r="AJ13" s="2"/>
      <c r="AK13" s="2"/>
      <c r="AL13" s="2"/>
      <c r="AN13" s="2">
        <v>1.2</v>
      </c>
      <c r="AO13" s="1">
        <v>0.93399999999999994</v>
      </c>
      <c r="AP13" s="1">
        <v>0.93399999999999994</v>
      </c>
      <c r="AQ13" s="1">
        <v>0.872</v>
      </c>
      <c r="AR13" s="1">
        <v>0.872</v>
      </c>
      <c r="AS13" s="1">
        <v>0.73</v>
      </c>
      <c r="AT13" s="1">
        <v>0.73</v>
      </c>
    </row>
    <row r="14" spans="1:46" x14ac:dyDescent="0.25">
      <c r="B14" t="s">
        <v>66</v>
      </c>
      <c r="C14">
        <v>0</v>
      </c>
      <c r="D14">
        <v>10</v>
      </c>
      <c r="E14">
        <v>0</v>
      </c>
      <c r="F14">
        <v>8</v>
      </c>
      <c r="G14">
        <v>0</v>
      </c>
      <c r="AA14" s="7"/>
      <c r="AB14" s="7"/>
      <c r="AC14" s="7"/>
      <c r="AD14" s="7"/>
      <c r="AI14" s="4"/>
      <c r="AJ14" s="2"/>
      <c r="AK14" s="2"/>
      <c r="AL14" s="2"/>
      <c r="AN14" s="2">
        <v>1.3</v>
      </c>
      <c r="AO14" s="1">
        <v>0.93099999999999994</v>
      </c>
      <c r="AP14" s="1">
        <v>0.93099999999999994</v>
      </c>
      <c r="AQ14" s="1">
        <v>0.86799999999999999</v>
      </c>
      <c r="AR14" s="1">
        <v>0.86799999999999999</v>
      </c>
      <c r="AS14" s="1">
        <v>0.72</v>
      </c>
      <c r="AT14" s="1">
        <v>0.72</v>
      </c>
    </row>
    <row r="15" spans="1:46" x14ac:dyDescent="0.25">
      <c r="B15" t="s">
        <v>67</v>
      </c>
      <c r="C15">
        <v>51</v>
      </c>
      <c r="D15">
        <v>25</v>
      </c>
      <c r="E15">
        <v>70</v>
      </c>
      <c r="F15">
        <v>70</v>
      </c>
      <c r="G15">
        <v>135</v>
      </c>
      <c r="AA15" s="7"/>
      <c r="AB15" s="7"/>
      <c r="AC15" s="7"/>
      <c r="AD15" s="7"/>
      <c r="AI15" s="4"/>
      <c r="AJ15" s="2"/>
      <c r="AK15" s="2"/>
      <c r="AL15" s="2"/>
      <c r="AN15" s="2">
        <v>1.4000000000000001</v>
      </c>
      <c r="AO15" s="1">
        <v>0.92799999999999994</v>
      </c>
      <c r="AP15" s="1">
        <v>0.92799999999999994</v>
      </c>
      <c r="AQ15" s="1">
        <v>0.86399999999999999</v>
      </c>
      <c r="AR15" s="1">
        <v>0.86399999999999999</v>
      </c>
      <c r="AS15" s="1">
        <v>0.71</v>
      </c>
      <c r="AT15" s="1">
        <v>0.71</v>
      </c>
    </row>
    <row r="16" spans="1:46" x14ac:dyDescent="0.25">
      <c r="A16" s="18">
        <f t="shared" ref="A16:A25" si="10">IF(B16="","",A2)</f>
        <v>1</v>
      </c>
      <c r="B16" s="18" t="str">
        <f t="shared" ref="B16:B25" si="11">IF(C2="","",B2)</f>
        <v>Tarefa 1</v>
      </c>
      <c r="C16" s="18">
        <f>IF(C2="","",51)</f>
        <v>51</v>
      </c>
      <c r="D16" s="19">
        <f>IF(C16="","",IF(D2=0,0,IF(D2&lt;=D$14,1,IF(D2&gt;D$15,0,10/D2))))</f>
        <v>0</v>
      </c>
      <c r="E16" s="19">
        <f>IF(C16="","",IF(D2=0,0,IF(D2&lt;=E$14,0.78,IF(D2&gt;E$15,0,IF((1-0.0075*ABS(E2-30))&gt;=1,1,(1-0.0075*ABS(E2-30)))))))</f>
        <v>0.47499999999999998</v>
      </c>
      <c r="F16" s="19">
        <f>IF(C16="","",IF(ABS(E2-F2)&lt;=F$14,1,IF((E2-F2)&gt;F$15,0,IF((E2-F2)=0,0,IF((0.82+(1.8/ABS(E2-F2)))&gt;=1,1,(0.82+(1.8/ABS(E2-F2))))))))</f>
        <v>1</v>
      </c>
      <c r="G16" s="19">
        <f>IF(C16="","",IF((H2+I2)&gt;=G$15,0,IF((1-0.0032*(H2+I2))&gt;=1,1,(1-0.0032*(H2+I2)))))</f>
        <v>1</v>
      </c>
      <c r="H16" s="19" t="e">
        <f>IF(C16="","",IF(AND(K2&gt;0,K2&lt;=1),IF(E2&lt;75,VLOOKUP(J2,$AN$3:$AT$161,2,FALSE),VLOOKUP(J2,$AN$3:$AT$161,3,FALSE)),
IF(AND(K2&gt;1,K2&lt;2),IF(E2&lt;75,VLOOKUP(J2,$AN$3:$AT$161,4,FALSE),VLOOKUP(J2,$AN$3:$AT$161,5,FALSE)),
IF(AND(K2&gt;=2,K2&lt;=8),IF(E2&lt;75,VLOOKUP(J2,$AN$3:$AT$161,6,FALSE),VLOOKUP(J2,$AN$3:$AT$161,7,FALSE))))))</f>
        <v>#N/A</v>
      </c>
      <c r="I16" s="19">
        <f t="shared" ref="I16:I25" si="12">IF(C16="","",IF(E2&lt;75,VLOOKUP(N2,$AI$2:$AK$4,2,FALSE),VLOOKUP(N2,$AI$2:$AK$4,3,FALSE)))</f>
        <v>1</v>
      </c>
      <c r="J16" s="19">
        <f>IF(C16="","",C16*D16*E16*F16*G16*I16)</f>
        <v>0</v>
      </c>
      <c r="K16" s="19" t="e">
        <f>IF(C16="","",C16*D16*E16*F16*G16*H16*I16)</f>
        <v>#N/A</v>
      </c>
      <c r="L16" s="19" t="e">
        <f t="shared" ref="L16:L25" si="13">IF(C16="","",IF(K16=0,0,C2/K16))</f>
        <v>#N/A</v>
      </c>
      <c r="M16" s="18">
        <f>IF(C16="","",RANK(J16,$J$16:$J$25,1))</f>
        <v>1</v>
      </c>
      <c r="N16" s="18" t="str">
        <f>IF(C16="","",B16)</f>
        <v>Tarefa 1</v>
      </c>
      <c r="O16" s="18" t="str">
        <f t="shared" ref="O16:O25" si="14">IF(A16="","",CONCATENATE("ITLS",A16))</f>
        <v>ITLS1</v>
      </c>
      <c r="AA16" s="7"/>
      <c r="AB16" s="7"/>
      <c r="AC16" s="7"/>
      <c r="AD16" s="7"/>
      <c r="AI16" s="4"/>
      <c r="AJ16" s="2"/>
      <c r="AK16" s="2"/>
      <c r="AL16" s="2"/>
      <c r="AN16" s="2">
        <v>1.5000000000000002</v>
      </c>
      <c r="AO16" s="1">
        <v>0.92499999999999993</v>
      </c>
      <c r="AP16" s="1">
        <v>0.92499999999999993</v>
      </c>
      <c r="AQ16" s="1">
        <v>0.86</v>
      </c>
      <c r="AR16" s="1">
        <v>0.86</v>
      </c>
      <c r="AS16" s="1">
        <v>0.7</v>
      </c>
      <c r="AT16" s="1">
        <v>0.7</v>
      </c>
    </row>
    <row r="17" spans="1:46" x14ac:dyDescent="0.25">
      <c r="A17" s="18">
        <f t="shared" si="10"/>
        <v>2</v>
      </c>
      <c r="B17" s="18" t="str">
        <f t="shared" si="11"/>
        <v>Tarefa 2</v>
      </c>
      <c r="C17" s="18">
        <f t="shared" ref="C17:C25" si="15">IF(C3="","",51)</f>
        <v>51</v>
      </c>
      <c r="D17" s="19">
        <f t="shared" ref="D17:D20" si="16">IF(C17="","",IF(D3=0,0,IF(D3&lt;=D$14,1,IF(D3&gt;D$15,0,10/D3))))</f>
        <v>0</v>
      </c>
      <c r="E17" s="19">
        <f t="shared" ref="E17:E20" si="17">IF(C17="","",IF(D3=0,0,IF(D3&lt;=E$14,0.78,IF(D3&gt;E$15,0,IF((1-0.0075*ABS(E3-30))&gt;=1,1,(1-0.0075*ABS(E3-30)))))))</f>
        <v>0.63550000000000006</v>
      </c>
      <c r="F17" s="19">
        <f t="shared" ref="F17:F25" si="18">IF(C17="","",IF(ABS(E3-F3)&lt;=F$14,1,IF((E3-F3)&gt;F$15,0,IF((E3-F3)=0,0,IF((0.82+(1.8/ABS(E3-F3)))&gt;=1,1,(0.82+(1.8/ABS(E3-F3))))))))</f>
        <v>0.90411214953271024</v>
      </c>
      <c r="G17" s="19">
        <f t="shared" ref="G17:G20" si="19">IF(C17="","",IF((H3+I3)&gt;=G$15,0,IF((1-0.0032*(H3+I3))&gt;=1,1,(1-0.0032*(H3+I3)))))</f>
        <v>1</v>
      </c>
      <c r="H17" s="19" t="e">
        <f t="shared" ref="H17:H25" si="20">IF(C17="","",IF(AND(K3&gt;0,K3&lt;=1),IF(E3&lt;75,VLOOKUP(J3,$AN$3:$AT$161,2,FALSE),VLOOKUP(J3,$AN$3:$AT$161,3,FALSE)),
IF(AND(K3&gt;1,K3&lt;2),IF(E3&lt;75,VLOOKUP(J3,$AN$3:$AT$161,4,FALSE),VLOOKUP(J3,$AN$3:$AT$161,5,FALSE)),
IF(AND(K3&gt;=2,K3&lt;=8),IF(E3&lt;75,VLOOKUP(J3,$AN$3:$AT$161,6,FALSE),VLOOKUP(J3,$AN$3:$AT$161,7,FALSE))))))</f>
        <v>#N/A</v>
      </c>
      <c r="I17" s="19">
        <f t="shared" si="12"/>
        <v>1</v>
      </c>
      <c r="J17" s="19">
        <f t="shared" ref="J17:J25" si="21">IF(C17="","",C17*D17*E17*F17*G17*I17)</f>
        <v>0</v>
      </c>
      <c r="K17" s="19" t="e">
        <f t="shared" ref="K17:K25" si="22">IF(C17="","",C17*D17*E17*F17*G17*H17*I17)</f>
        <v>#N/A</v>
      </c>
      <c r="L17" s="19" t="e">
        <f t="shared" si="13"/>
        <v>#N/A</v>
      </c>
      <c r="M17" s="18">
        <f t="shared" ref="M17:M25" si="23">IF(C17="","",RANK(J17,$J$16:$J$25,1))</f>
        <v>1</v>
      </c>
      <c r="N17" s="18" t="str">
        <f t="shared" ref="N17:N25" si="24">IF(C17="","",B17)</f>
        <v>Tarefa 2</v>
      </c>
      <c r="O17" s="18" t="str">
        <f t="shared" si="14"/>
        <v>ITLS2</v>
      </c>
      <c r="AA17" s="7"/>
      <c r="AB17" s="7"/>
      <c r="AC17" s="7"/>
      <c r="AD17" s="7"/>
      <c r="AI17" s="4"/>
      <c r="AJ17" s="2"/>
      <c r="AK17" s="2"/>
      <c r="AL17" s="2"/>
      <c r="AN17" s="2">
        <v>1.6000000000000003</v>
      </c>
      <c r="AO17" s="1">
        <v>0.92200000000000004</v>
      </c>
      <c r="AP17" s="1">
        <v>0.92200000000000004</v>
      </c>
      <c r="AQ17" s="1">
        <v>0.85599999999999998</v>
      </c>
      <c r="AR17" s="1">
        <v>0.85599999999999998</v>
      </c>
      <c r="AS17" s="1">
        <v>0.69</v>
      </c>
      <c r="AT17" s="1">
        <v>0.69</v>
      </c>
    </row>
    <row r="18" spans="1:46" x14ac:dyDescent="0.25">
      <c r="A18" s="18">
        <f t="shared" si="10"/>
        <v>3</v>
      </c>
      <c r="B18" s="18" t="str">
        <f t="shared" si="11"/>
        <v>Tarefa 3</v>
      </c>
      <c r="C18" s="18">
        <f t="shared" si="15"/>
        <v>51</v>
      </c>
      <c r="D18" s="19">
        <f t="shared" si="16"/>
        <v>0</v>
      </c>
      <c r="E18" s="19">
        <f t="shared" si="17"/>
        <v>0.7</v>
      </c>
      <c r="F18" s="19">
        <f t="shared" si="18"/>
        <v>0.88</v>
      </c>
      <c r="G18" s="19">
        <f t="shared" si="19"/>
        <v>1</v>
      </c>
      <c r="H18" s="19" t="e">
        <f t="shared" si="20"/>
        <v>#N/A</v>
      </c>
      <c r="I18" s="19">
        <f t="shared" si="12"/>
        <v>1</v>
      </c>
      <c r="J18" s="19">
        <f t="shared" si="21"/>
        <v>0</v>
      </c>
      <c r="K18" s="19" t="e">
        <f t="shared" si="22"/>
        <v>#N/A</v>
      </c>
      <c r="L18" s="19" t="e">
        <f t="shared" si="13"/>
        <v>#N/A</v>
      </c>
      <c r="M18" s="18">
        <f t="shared" si="23"/>
        <v>1</v>
      </c>
      <c r="N18" s="18" t="str">
        <f t="shared" si="24"/>
        <v>Tarefa 3</v>
      </c>
      <c r="O18" s="18" t="str">
        <f t="shared" si="14"/>
        <v>ITLS3</v>
      </c>
      <c r="AI18" s="4"/>
      <c r="AJ18" s="2"/>
      <c r="AK18" s="2"/>
      <c r="AL18" s="2"/>
      <c r="AN18" s="2">
        <v>1.7000000000000004</v>
      </c>
      <c r="AO18" s="1">
        <v>0.91900000000000004</v>
      </c>
      <c r="AP18" s="1">
        <v>0.91900000000000004</v>
      </c>
      <c r="AQ18" s="1">
        <v>0.85199999999999998</v>
      </c>
      <c r="AR18" s="1">
        <v>0.85199999999999998</v>
      </c>
      <c r="AS18" s="1">
        <v>0.67999999999999994</v>
      </c>
      <c r="AT18" s="1">
        <v>0.67999999999999994</v>
      </c>
    </row>
    <row r="19" spans="1:46" x14ac:dyDescent="0.25">
      <c r="A19" s="18">
        <f t="shared" si="10"/>
        <v>4</v>
      </c>
      <c r="B19" s="18" t="str">
        <f t="shared" si="11"/>
        <v>Tarefa 4</v>
      </c>
      <c r="C19" s="18">
        <f t="shared" si="15"/>
        <v>51</v>
      </c>
      <c r="D19" s="19">
        <f t="shared" si="16"/>
        <v>0</v>
      </c>
      <c r="E19" s="19">
        <f t="shared" si="17"/>
        <v>0.77500000000000002</v>
      </c>
      <c r="F19" s="19">
        <f t="shared" si="18"/>
        <v>0.86499999999999999</v>
      </c>
      <c r="G19" s="19">
        <f t="shared" si="19"/>
        <v>1</v>
      </c>
      <c r="H19" s="19" t="e">
        <f t="shared" si="20"/>
        <v>#N/A</v>
      </c>
      <c r="I19" s="19">
        <f t="shared" si="12"/>
        <v>1</v>
      </c>
      <c r="J19" s="19">
        <f t="shared" si="21"/>
        <v>0</v>
      </c>
      <c r="K19" s="19" t="e">
        <f t="shared" si="22"/>
        <v>#N/A</v>
      </c>
      <c r="L19" s="19" t="e">
        <f t="shared" si="13"/>
        <v>#N/A</v>
      </c>
      <c r="M19" s="18">
        <f t="shared" si="23"/>
        <v>1</v>
      </c>
      <c r="N19" s="18" t="str">
        <f t="shared" si="24"/>
        <v>Tarefa 4</v>
      </c>
      <c r="O19" s="18" t="str">
        <f t="shared" si="14"/>
        <v>ITLS4</v>
      </c>
      <c r="AI19" s="4"/>
      <c r="AJ19" s="2"/>
      <c r="AK19" s="2"/>
      <c r="AL19" s="2"/>
      <c r="AN19" s="2">
        <v>1.8000000000000005</v>
      </c>
      <c r="AO19" s="1">
        <v>0.91600000000000004</v>
      </c>
      <c r="AP19" s="1">
        <v>0.91600000000000004</v>
      </c>
      <c r="AQ19" s="1">
        <v>0.84799999999999998</v>
      </c>
      <c r="AR19" s="1">
        <v>0.84799999999999998</v>
      </c>
      <c r="AS19" s="1">
        <v>0.67</v>
      </c>
      <c r="AT19" s="1">
        <v>0.67</v>
      </c>
    </row>
    <row r="20" spans="1:46" x14ac:dyDescent="0.25">
      <c r="A20" s="18" t="str">
        <f t="shared" si="10"/>
        <v/>
      </c>
      <c r="B20" s="18" t="str">
        <f t="shared" si="11"/>
        <v/>
      </c>
      <c r="C20" s="18" t="str">
        <f t="shared" si="15"/>
        <v/>
      </c>
      <c r="D20" s="19" t="str">
        <f t="shared" si="16"/>
        <v/>
      </c>
      <c r="E20" s="19" t="str">
        <f t="shared" si="17"/>
        <v/>
      </c>
      <c r="F20" s="19" t="str">
        <f t="shared" si="18"/>
        <v/>
      </c>
      <c r="G20" s="19" t="str">
        <f t="shared" si="19"/>
        <v/>
      </c>
      <c r="H20" s="19" t="str">
        <f t="shared" si="20"/>
        <v/>
      </c>
      <c r="I20" s="19" t="str">
        <f t="shared" si="12"/>
        <v/>
      </c>
      <c r="J20" s="19" t="str">
        <f t="shared" si="21"/>
        <v/>
      </c>
      <c r="K20" s="19" t="str">
        <f t="shared" si="22"/>
        <v/>
      </c>
      <c r="L20" s="19" t="str">
        <f t="shared" si="13"/>
        <v/>
      </c>
      <c r="M20" s="18" t="str">
        <f t="shared" si="23"/>
        <v/>
      </c>
      <c r="N20" s="18" t="str">
        <f t="shared" si="24"/>
        <v/>
      </c>
      <c r="O20" s="18" t="str">
        <f t="shared" si="14"/>
        <v/>
      </c>
      <c r="AI20" s="4"/>
      <c r="AJ20" s="2"/>
      <c r="AK20" s="2"/>
      <c r="AL20" s="2"/>
      <c r="AN20" s="2">
        <v>1.9000000000000006</v>
      </c>
      <c r="AO20" s="1">
        <v>0.91300000000000003</v>
      </c>
      <c r="AP20" s="1">
        <v>0.91300000000000003</v>
      </c>
      <c r="AQ20" s="1">
        <v>0.84399999999999997</v>
      </c>
      <c r="AR20" s="1">
        <v>0.84399999999999997</v>
      </c>
      <c r="AS20" s="1">
        <v>0.66</v>
      </c>
      <c r="AT20" s="1">
        <v>0.66</v>
      </c>
    </row>
    <row r="21" spans="1:46" x14ac:dyDescent="0.25">
      <c r="A21" s="18" t="str">
        <f t="shared" si="10"/>
        <v/>
      </c>
      <c r="B21" s="18" t="str">
        <f t="shared" si="11"/>
        <v/>
      </c>
      <c r="C21" s="18" t="str">
        <f t="shared" si="15"/>
        <v/>
      </c>
      <c r="D21" s="19" t="str">
        <f t="shared" ref="D21:D25" si="25">IF(C21="","",IF(D7=0,0,IF(25/D7&gt;=1,1,25/D7)))</f>
        <v/>
      </c>
      <c r="E21" s="19" t="str">
        <f t="shared" ref="E21:E25" si="26">IF(C21="","",IF((1-0.003*ABS(E7-75))&gt;=1,1,(1-0.003*ABS(E7-75))))</f>
        <v/>
      </c>
      <c r="F21" s="19" t="str">
        <f t="shared" si="18"/>
        <v/>
      </c>
      <c r="G21" s="19" t="str">
        <f t="shared" ref="G21:G25" si="27">IF(C21="","",IF((H7+I7)&gt;=135,1,IF((1-0.0032*(H7+I7))&gt;=1,1,(1-0.0032*(H7+I7)))))</f>
        <v/>
      </c>
      <c r="H21" s="19" t="str">
        <f t="shared" si="20"/>
        <v/>
      </c>
      <c r="I21" s="19" t="str">
        <f t="shared" si="12"/>
        <v/>
      </c>
      <c r="J21" s="19" t="str">
        <f t="shared" si="21"/>
        <v/>
      </c>
      <c r="K21" s="19" t="str">
        <f t="shared" si="22"/>
        <v/>
      </c>
      <c r="L21" s="19" t="str">
        <f t="shared" si="13"/>
        <v/>
      </c>
      <c r="M21" s="18" t="str">
        <f t="shared" si="23"/>
        <v/>
      </c>
      <c r="N21" s="18" t="str">
        <f t="shared" si="24"/>
        <v/>
      </c>
      <c r="O21" s="18" t="str">
        <f t="shared" si="14"/>
        <v/>
      </c>
      <c r="AN21" s="2">
        <v>2.0000000000000004</v>
      </c>
      <c r="AO21" s="1">
        <v>0.91</v>
      </c>
      <c r="AP21" s="1">
        <v>0.91</v>
      </c>
      <c r="AQ21" s="1">
        <v>0.84</v>
      </c>
      <c r="AR21" s="1">
        <v>0.84</v>
      </c>
      <c r="AS21" s="1">
        <v>0.65</v>
      </c>
      <c r="AT21" s="1">
        <v>0.65</v>
      </c>
    </row>
    <row r="22" spans="1:46" x14ac:dyDescent="0.25">
      <c r="A22" s="18" t="str">
        <f t="shared" si="10"/>
        <v/>
      </c>
      <c r="B22" s="18" t="str">
        <f t="shared" si="11"/>
        <v/>
      </c>
      <c r="C22" s="18" t="str">
        <f t="shared" si="15"/>
        <v/>
      </c>
      <c r="D22" s="19" t="str">
        <f t="shared" si="25"/>
        <v/>
      </c>
      <c r="E22" s="19" t="str">
        <f t="shared" si="26"/>
        <v/>
      </c>
      <c r="F22" s="19" t="str">
        <f t="shared" si="18"/>
        <v/>
      </c>
      <c r="G22" s="19" t="str">
        <f t="shared" si="27"/>
        <v/>
      </c>
      <c r="H22" s="19" t="str">
        <f t="shared" si="20"/>
        <v/>
      </c>
      <c r="I22" s="19" t="str">
        <f t="shared" si="12"/>
        <v/>
      </c>
      <c r="J22" s="19" t="str">
        <f t="shared" si="21"/>
        <v/>
      </c>
      <c r="K22" s="19" t="str">
        <f t="shared" si="22"/>
        <v/>
      </c>
      <c r="L22" s="19" t="str">
        <f t="shared" si="13"/>
        <v/>
      </c>
      <c r="M22" s="18" t="str">
        <f t="shared" si="23"/>
        <v/>
      </c>
      <c r="N22" s="18" t="str">
        <f t="shared" si="24"/>
        <v/>
      </c>
      <c r="O22" s="18" t="str">
        <f t="shared" si="14"/>
        <v/>
      </c>
      <c r="AN22" s="2">
        <v>2.1000000000000005</v>
      </c>
      <c r="AO22" s="1">
        <v>0.90700000000000003</v>
      </c>
      <c r="AP22" s="1">
        <v>0.90700000000000003</v>
      </c>
      <c r="AQ22" s="1">
        <v>0.83499999999999996</v>
      </c>
      <c r="AR22" s="1">
        <v>0.83499999999999996</v>
      </c>
      <c r="AS22" s="1">
        <v>0.64</v>
      </c>
      <c r="AT22" s="1">
        <v>0.64</v>
      </c>
    </row>
    <row r="23" spans="1:46" x14ac:dyDescent="0.25">
      <c r="A23" s="18" t="str">
        <f t="shared" si="10"/>
        <v/>
      </c>
      <c r="B23" s="18" t="str">
        <f t="shared" si="11"/>
        <v/>
      </c>
      <c r="C23" s="18" t="str">
        <f t="shared" si="15"/>
        <v/>
      </c>
      <c r="D23" s="19" t="str">
        <f t="shared" si="25"/>
        <v/>
      </c>
      <c r="E23" s="19" t="str">
        <f t="shared" si="26"/>
        <v/>
      </c>
      <c r="F23" s="19" t="str">
        <f t="shared" si="18"/>
        <v/>
      </c>
      <c r="G23" s="19" t="str">
        <f t="shared" si="27"/>
        <v/>
      </c>
      <c r="H23" s="19" t="str">
        <f t="shared" si="20"/>
        <v/>
      </c>
      <c r="I23" s="19" t="str">
        <f t="shared" si="12"/>
        <v/>
      </c>
      <c r="J23" s="19" t="str">
        <f t="shared" si="21"/>
        <v/>
      </c>
      <c r="K23" s="19" t="str">
        <f t="shared" si="22"/>
        <v/>
      </c>
      <c r="L23" s="19" t="str">
        <f t="shared" si="13"/>
        <v/>
      </c>
      <c r="M23" s="18" t="str">
        <f t="shared" si="23"/>
        <v/>
      </c>
      <c r="N23" s="18" t="str">
        <f t="shared" si="24"/>
        <v/>
      </c>
      <c r="O23" s="18" t="str">
        <f t="shared" si="14"/>
        <v/>
      </c>
      <c r="AN23" s="2">
        <v>2.2000000000000002</v>
      </c>
      <c r="AO23" s="1">
        <v>0.90400000000000003</v>
      </c>
      <c r="AP23" s="1">
        <v>0.90400000000000003</v>
      </c>
      <c r="AQ23" s="1">
        <v>0.83</v>
      </c>
      <c r="AR23" s="1">
        <v>0.83</v>
      </c>
      <c r="AS23" s="1">
        <v>0.63</v>
      </c>
      <c r="AT23" s="1">
        <v>0.63</v>
      </c>
    </row>
    <row r="24" spans="1:46" x14ac:dyDescent="0.25">
      <c r="A24" s="18" t="str">
        <f t="shared" si="10"/>
        <v/>
      </c>
      <c r="B24" s="18" t="str">
        <f t="shared" si="11"/>
        <v/>
      </c>
      <c r="C24" s="18" t="str">
        <f t="shared" si="15"/>
        <v/>
      </c>
      <c r="D24" s="19" t="str">
        <f t="shared" si="25"/>
        <v/>
      </c>
      <c r="E24" s="19" t="str">
        <f t="shared" si="26"/>
        <v/>
      </c>
      <c r="F24" s="19" t="str">
        <f t="shared" si="18"/>
        <v/>
      </c>
      <c r="G24" s="19" t="str">
        <f t="shared" si="27"/>
        <v/>
      </c>
      <c r="H24" s="19" t="str">
        <f t="shared" si="20"/>
        <v/>
      </c>
      <c r="I24" s="19" t="str">
        <f t="shared" si="12"/>
        <v/>
      </c>
      <c r="J24" s="19" t="str">
        <f t="shared" si="21"/>
        <v/>
      </c>
      <c r="K24" s="19" t="str">
        <f t="shared" si="22"/>
        <v/>
      </c>
      <c r="L24" s="19" t="str">
        <f t="shared" si="13"/>
        <v/>
      </c>
      <c r="M24" s="18" t="str">
        <f t="shared" si="23"/>
        <v/>
      </c>
      <c r="N24" s="18" t="str">
        <f t="shared" si="24"/>
        <v/>
      </c>
      <c r="O24" s="18" t="str">
        <f t="shared" si="14"/>
        <v/>
      </c>
      <c r="AN24" s="2">
        <v>2.3000000000000007</v>
      </c>
      <c r="AO24" s="1">
        <v>0.90100000000000002</v>
      </c>
      <c r="AP24" s="1">
        <v>0.90100000000000002</v>
      </c>
      <c r="AQ24" s="1">
        <v>0.82499999999999996</v>
      </c>
      <c r="AR24" s="1">
        <v>0.82499999999999996</v>
      </c>
      <c r="AS24" s="1">
        <v>0.62</v>
      </c>
      <c r="AT24" s="1">
        <v>0.62</v>
      </c>
    </row>
    <row r="25" spans="1:46" x14ac:dyDescent="0.25">
      <c r="A25" s="18" t="str">
        <f t="shared" si="10"/>
        <v/>
      </c>
      <c r="B25" s="18" t="str">
        <f t="shared" si="11"/>
        <v/>
      </c>
      <c r="C25" s="18" t="str">
        <f t="shared" si="15"/>
        <v/>
      </c>
      <c r="D25" s="19" t="str">
        <f t="shared" si="25"/>
        <v/>
      </c>
      <c r="E25" s="19" t="str">
        <f t="shared" si="26"/>
        <v/>
      </c>
      <c r="F25" s="19" t="str">
        <f t="shared" si="18"/>
        <v/>
      </c>
      <c r="G25" s="19" t="str">
        <f t="shared" si="27"/>
        <v/>
      </c>
      <c r="H25" s="19" t="str">
        <f t="shared" si="20"/>
        <v/>
      </c>
      <c r="I25" s="19" t="str">
        <f t="shared" si="12"/>
        <v/>
      </c>
      <c r="J25" s="19" t="str">
        <f t="shared" si="21"/>
        <v/>
      </c>
      <c r="K25" s="19" t="str">
        <f t="shared" si="22"/>
        <v/>
      </c>
      <c r="L25" s="19" t="str">
        <f t="shared" si="13"/>
        <v/>
      </c>
      <c r="M25" s="18" t="str">
        <f t="shared" si="23"/>
        <v/>
      </c>
      <c r="N25" s="18" t="str">
        <f t="shared" si="24"/>
        <v/>
      </c>
      <c r="O25" s="18" t="str">
        <f t="shared" si="14"/>
        <v/>
      </c>
      <c r="AN25" s="29">
        <v>2.4</v>
      </c>
      <c r="AO25" s="1">
        <v>0.89800000000000002</v>
      </c>
      <c r="AP25" s="1">
        <v>0.89800000000000002</v>
      </c>
      <c r="AQ25" s="1">
        <v>0.82</v>
      </c>
      <c r="AR25" s="1">
        <v>0.82</v>
      </c>
      <c r="AS25" s="1">
        <v>0.61</v>
      </c>
      <c r="AT25" s="1">
        <v>0.61</v>
      </c>
    </row>
    <row r="26" spans="1:46" x14ac:dyDescent="0.25">
      <c r="D26" s="1"/>
      <c r="E26" s="1"/>
      <c r="F26" s="1"/>
      <c r="G26" s="1"/>
      <c r="H26" s="1"/>
      <c r="I26" s="1"/>
      <c r="J26" s="1"/>
      <c r="K26" s="1"/>
      <c r="L26" s="1"/>
      <c r="AN26" s="2">
        <v>2.5000000000000009</v>
      </c>
      <c r="AO26" s="1">
        <v>0.89500000000000002</v>
      </c>
      <c r="AP26" s="1">
        <v>0.89500000000000002</v>
      </c>
      <c r="AQ26" s="1">
        <v>0.81499999999999995</v>
      </c>
      <c r="AR26" s="1">
        <v>0.81499999999999995</v>
      </c>
      <c r="AS26" s="1">
        <v>0.60000000000000009</v>
      </c>
      <c r="AT26" s="1">
        <v>0.60000000000000009</v>
      </c>
    </row>
    <row r="27" spans="1:46" x14ac:dyDescent="0.25">
      <c r="D27" s="1"/>
      <c r="E27" s="1"/>
      <c r="F27" s="1"/>
      <c r="G27" s="1"/>
      <c r="H27" s="1"/>
      <c r="I27" s="1"/>
      <c r="J27" s="1"/>
      <c r="K27" s="1"/>
      <c r="L27" s="1"/>
      <c r="AN27" s="2">
        <v>2.600000000000001</v>
      </c>
      <c r="AO27" s="1">
        <v>0.89200000000000002</v>
      </c>
      <c r="AP27" s="1">
        <v>0.89200000000000002</v>
      </c>
      <c r="AQ27" s="1">
        <v>0.81</v>
      </c>
      <c r="AR27" s="1">
        <v>0.81</v>
      </c>
      <c r="AS27" s="1">
        <v>0.59000000000000008</v>
      </c>
      <c r="AT27" s="1">
        <v>0.59000000000000008</v>
      </c>
    </row>
    <row r="28" spans="1:46" x14ac:dyDescent="0.25">
      <c r="C28" t="s">
        <v>37</v>
      </c>
      <c r="G28" t="s">
        <v>36</v>
      </c>
      <c r="H28" t="s">
        <v>35</v>
      </c>
      <c r="I28" t="s">
        <v>23</v>
      </c>
      <c r="J28" t="s">
        <v>38</v>
      </c>
      <c r="K28" t="s">
        <v>39</v>
      </c>
      <c r="O28" s="5" t="s">
        <v>11</v>
      </c>
      <c r="AN28" s="2">
        <v>2.7000000000000011</v>
      </c>
      <c r="AO28" s="1">
        <v>0.88900000000000001</v>
      </c>
      <c r="AP28" s="1">
        <v>0.88900000000000001</v>
      </c>
      <c r="AQ28" s="1">
        <v>0.80500000000000005</v>
      </c>
      <c r="AR28" s="1">
        <v>0.80500000000000005</v>
      </c>
      <c r="AS28" s="1">
        <v>0.58000000000000007</v>
      </c>
      <c r="AT28" s="1">
        <v>0.58000000000000007</v>
      </c>
    </row>
    <row r="29" spans="1:46" x14ac:dyDescent="0.25">
      <c r="A29" s="18">
        <v>1</v>
      </c>
      <c r="B29" s="18" t="str">
        <f>IF(C16="","",VLOOKUP(A29,$M$16:$N$25,2,FALSE))</f>
        <v>Tarefa 1</v>
      </c>
      <c r="C29" s="31">
        <f>IF(B29="","",VLOOKUP(B29,$B$2:$L$11,9,FALSE))</f>
        <v>2</v>
      </c>
      <c r="D29" s="32" t="str">
        <f>RIGHT(B29,1)</f>
        <v>1</v>
      </c>
      <c r="E29" s="32" t="str">
        <f>IF(B29="","",D29)</f>
        <v>1</v>
      </c>
      <c r="F29" s="18" t="str">
        <f>IF(B29="","",CONCATENATE("FF(",E29,")"))</f>
        <v>FF(1)</v>
      </c>
      <c r="G29" s="31">
        <f>IF(B29="","",C29)</f>
        <v>2</v>
      </c>
      <c r="H29" s="19">
        <f>IF(B29="","",IF(AND(K2&gt;0,K2&lt;=1),IF(E2&lt;75,VLOOKUP(G29,$AN$3:$AT$161,2),VLOOKUP(G29,$AN$3:$AT$161,3)),
IF(AND(K2&gt;1,K2&lt;2),IF(E2&lt;75,VLOOKUP(G29,$AN$3:$AT$161,4),VLOOKUP(G29,$AN$3:$AT$161,5)),
IF(AND(K2&gt;=2,K2&lt;=8),IF(E2&lt;75,VLOOKUP(G29,$AN$3:$AT$161,6),VLOOKUP(G29,$AN$3:$AT$161,7))))))</f>
        <v>0.91300000000000003</v>
      </c>
      <c r="I29" s="18">
        <f>IF(B29="","",VLOOKUP(B29,$B$16:$M$25,9,FALSE))</f>
        <v>0</v>
      </c>
      <c r="J29" s="18">
        <f>IF(B29="",0,IF(H29=0,0,H29^(-1)))</f>
        <v>1.095290251916758</v>
      </c>
      <c r="K29" s="18">
        <f>IF(B29="",0,IF(I29=0,0,I29^(-1)))</f>
        <v>0</v>
      </c>
      <c r="L29" s="33">
        <f>IF(B29="",0,VLOOKUP(B29,$B$2:$L$11,2,FALSE))</f>
        <v>21</v>
      </c>
      <c r="M29" s="19">
        <f>J29*K29</f>
        <v>0</v>
      </c>
      <c r="N29" s="18">
        <f>L29*M29</f>
        <v>0</v>
      </c>
      <c r="O29" s="6" t="e">
        <f>SUM(N29:N38)</f>
        <v>#N/A</v>
      </c>
      <c r="P29" t="e">
        <f>IF(O29&lt;=1,AF10,IF(AND(O29&gt;1,O29&lt;=3),AF11,AF12))</f>
        <v>#N/A</v>
      </c>
      <c r="Q29" t="e">
        <f>IF(O29&lt;=1,AG10,IF(AND(O29&gt;1,O29&lt;=3),AG11,AG12))</f>
        <v>#N/A</v>
      </c>
      <c r="AN29" s="2">
        <v>2.8000000000000012</v>
      </c>
      <c r="AO29" s="1">
        <v>0.88600000000000001</v>
      </c>
      <c r="AP29" s="1">
        <v>0.88600000000000001</v>
      </c>
      <c r="AQ29" s="1">
        <v>0.8</v>
      </c>
      <c r="AR29" s="1">
        <v>0.8</v>
      </c>
      <c r="AS29" s="1">
        <v>0.57000000000000006</v>
      </c>
      <c r="AT29" s="1">
        <v>0.57000000000000006</v>
      </c>
    </row>
    <row r="30" spans="1:46" x14ac:dyDescent="0.25">
      <c r="A30" s="18">
        <v>2</v>
      </c>
      <c r="B30" s="18" t="e">
        <f t="shared" ref="B30:B38" si="28">IF(C17="","",VLOOKUP(A30,$M$16:$N$25,2,FALSE))</f>
        <v>#N/A</v>
      </c>
      <c r="C30" s="31" t="e">
        <f t="shared" ref="C30:C38" si="29">IF(B30="","",VLOOKUP(B30,$B$2:$L$11,9,FALSE))</f>
        <v>#N/A</v>
      </c>
      <c r="D30" s="32" t="e">
        <f t="shared" ref="D30:D38" si="30">RIGHT(B30,1)</f>
        <v>#N/A</v>
      </c>
      <c r="E30" s="32" t="e">
        <f>IF(B30="","",CONCATENATE(E29,",",D30))</f>
        <v>#N/A</v>
      </c>
      <c r="F30" s="18" t="e">
        <f t="shared" ref="F30:F38" si="31">IF(B30="","",CONCATENATE("FF(",E30,")"))</f>
        <v>#N/A</v>
      </c>
      <c r="G30" s="31" t="e">
        <f t="shared" ref="G30:G38" si="32">IF(B30="","",C30+G29)</f>
        <v>#N/A</v>
      </c>
      <c r="H30" s="19" t="e">
        <f t="shared" ref="H30:H38" si="33">IF(B30="","",IF(AND(K3&gt;0,K3&lt;=1),IF(E3&lt;75,VLOOKUP(G30,$AN$3:$AT$161,2),VLOOKUP(G30,$AN$3:$AT$161,3)),
IF(AND(K3&gt;1,K3&lt;2),IF(E3&lt;75,VLOOKUP(G30,$AN$3:$AT$161,4),VLOOKUP(G30,$AN$3:$AT$161,5)),
IF(AND(K3&gt;=2,K3&lt;=8),IF(E3&lt;75,VLOOKUP(G30,$AN$3:$AT$161,6),VLOOKUP(G30,$AN$3:$AT$161,7))))))</f>
        <v>#N/A</v>
      </c>
      <c r="I30" s="18" t="e">
        <f t="shared" ref="I30:I38" si="34">IF(B30="","",VLOOKUP(B30,$B$16:$M$25,9,FALSE))</f>
        <v>#N/A</v>
      </c>
      <c r="J30" s="18" t="e">
        <f t="shared" ref="J30:J38" si="35">IF(B30="",0,IF(H30=0,0,H30^(-1)))</f>
        <v>#N/A</v>
      </c>
      <c r="K30" s="18" t="e">
        <f t="shared" ref="K30:K38" si="36">IF(B30="",0,IF(I30=0,0,I30^(-1)))</f>
        <v>#N/A</v>
      </c>
      <c r="L30" s="33" t="e">
        <f t="shared" ref="L30:L38" si="37">IF(B30="",0,VLOOKUP(B30,$B$2:$L$11,2,FALSE))</f>
        <v>#N/A</v>
      </c>
      <c r="M30" s="19" t="e">
        <f>K30*(J30-J29)</f>
        <v>#N/A</v>
      </c>
      <c r="N30" s="18" t="e">
        <f t="shared" ref="N30:N38" si="38">L30*M30</f>
        <v>#N/A</v>
      </c>
      <c r="AN30" s="2">
        <v>2.9000000000000012</v>
      </c>
      <c r="AO30" s="1">
        <v>0.88300000000000001</v>
      </c>
      <c r="AP30" s="1">
        <v>0.88300000000000001</v>
      </c>
      <c r="AQ30" s="1">
        <v>0.79500000000000004</v>
      </c>
      <c r="AR30" s="1">
        <v>0.79500000000000004</v>
      </c>
      <c r="AS30" s="1">
        <v>0.56000000000000005</v>
      </c>
      <c r="AT30" s="1">
        <v>0.56000000000000005</v>
      </c>
    </row>
    <row r="31" spans="1:46" x14ac:dyDescent="0.25">
      <c r="A31" s="18">
        <v>3</v>
      </c>
      <c r="B31" s="18" t="e">
        <f t="shared" si="28"/>
        <v>#N/A</v>
      </c>
      <c r="C31" s="31" t="e">
        <f t="shared" si="29"/>
        <v>#N/A</v>
      </c>
      <c r="D31" s="32" t="e">
        <f t="shared" si="30"/>
        <v>#N/A</v>
      </c>
      <c r="E31" s="32" t="e">
        <f t="shared" ref="E31:E38" si="39">IF(B31="","",CONCATENATE(E30,",",D31))</f>
        <v>#N/A</v>
      </c>
      <c r="F31" s="18" t="e">
        <f t="shared" si="31"/>
        <v>#N/A</v>
      </c>
      <c r="G31" s="31" t="e">
        <f t="shared" si="32"/>
        <v>#N/A</v>
      </c>
      <c r="H31" s="19" t="e">
        <f t="shared" si="33"/>
        <v>#N/A</v>
      </c>
      <c r="I31" s="18" t="e">
        <f t="shared" si="34"/>
        <v>#N/A</v>
      </c>
      <c r="J31" s="18" t="e">
        <f t="shared" si="35"/>
        <v>#N/A</v>
      </c>
      <c r="K31" s="18" t="e">
        <f t="shared" si="36"/>
        <v>#N/A</v>
      </c>
      <c r="L31" s="33" t="e">
        <f t="shared" si="37"/>
        <v>#N/A</v>
      </c>
      <c r="M31" s="19" t="e">
        <f t="shared" ref="M31:M38" si="40">K31*(J31-J30)</f>
        <v>#N/A</v>
      </c>
      <c r="N31" s="18" t="e">
        <f t="shared" si="38"/>
        <v>#N/A</v>
      </c>
      <c r="AN31" s="2">
        <v>3.0000000000000013</v>
      </c>
      <c r="AO31" s="1">
        <v>0.88</v>
      </c>
      <c r="AP31" s="1">
        <v>0.88</v>
      </c>
      <c r="AQ31" s="1">
        <v>0.79</v>
      </c>
      <c r="AR31" s="1">
        <v>0.79</v>
      </c>
      <c r="AS31" s="1">
        <v>0.55000000000000004</v>
      </c>
      <c r="AT31" s="1">
        <v>0.55000000000000004</v>
      </c>
    </row>
    <row r="32" spans="1:46" x14ac:dyDescent="0.25">
      <c r="A32" s="18">
        <v>4</v>
      </c>
      <c r="B32" s="18" t="e">
        <f t="shared" si="28"/>
        <v>#N/A</v>
      </c>
      <c r="C32" s="31" t="e">
        <f t="shared" si="29"/>
        <v>#N/A</v>
      </c>
      <c r="D32" s="32" t="e">
        <f t="shared" si="30"/>
        <v>#N/A</v>
      </c>
      <c r="E32" s="32" t="e">
        <f t="shared" si="39"/>
        <v>#N/A</v>
      </c>
      <c r="F32" s="18" t="e">
        <f t="shared" si="31"/>
        <v>#N/A</v>
      </c>
      <c r="G32" s="31" t="e">
        <f t="shared" si="32"/>
        <v>#N/A</v>
      </c>
      <c r="H32" s="19" t="e">
        <f t="shared" si="33"/>
        <v>#N/A</v>
      </c>
      <c r="I32" s="18" t="e">
        <f t="shared" si="34"/>
        <v>#N/A</v>
      </c>
      <c r="J32" s="18" t="e">
        <f t="shared" si="35"/>
        <v>#N/A</v>
      </c>
      <c r="K32" s="18" t="e">
        <f t="shared" si="36"/>
        <v>#N/A</v>
      </c>
      <c r="L32" s="33" t="e">
        <f t="shared" si="37"/>
        <v>#N/A</v>
      </c>
      <c r="M32" s="19" t="e">
        <f t="shared" si="40"/>
        <v>#N/A</v>
      </c>
      <c r="N32" s="18" t="e">
        <f t="shared" si="38"/>
        <v>#N/A</v>
      </c>
      <c r="AN32" s="2">
        <v>3.1000000000000014</v>
      </c>
      <c r="AO32" s="1">
        <v>0.876</v>
      </c>
      <c r="AP32" s="1">
        <v>0.876</v>
      </c>
      <c r="AQ32" s="1">
        <v>0.78300000000000003</v>
      </c>
      <c r="AR32" s="1">
        <v>0.78300000000000003</v>
      </c>
      <c r="AS32" s="1">
        <v>0.54</v>
      </c>
      <c r="AT32" s="1">
        <v>0.54</v>
      </c>
    </row>
    <row r="33" spans="1:46" x14ac:dyDescent="0.25">
      <c r="A33" s="18">
        <v>5</v>
      </c>
      <c r="B33" s="18" t="str">
        <f t="shared" si="28"/>
        <v/>
      </c>
      <c r="C33" s="31" t="str">
        <f t="shared" si="29"/>
        <v/>
      </c>
      <c r="D33" s="32" t="str">
        <f t="shared" si="30"/>
        <v/>
      </c>
      <c r="E33" s="32" t="str">
        <f t="shared" si="39"/>
        <v/>
      </c>
      <c r="F33" s="18" t="str">
        <f t="shared" si="31"/>
        <v/>
      </c>
      <c r="G33" s="31" t="str">
        <f t="shared" si="32"/>
        <v/>
      </c>
      <c r="H33" s="19" t="str">
        <f t="shared" si="33"/>
        <v/>
      </c>
      <c r="I33" s="18" t="str">
        <f t="shared" si="34"/>
        <v/>
      </c>
      <c r="J33" s="18">
        <f t="shared" si="35"/>
        <v>0</v>
      </c>
      <c r="K33" s="18">
        <f t="shared" si="36"/>
        <v>0</v>
      </c>
      <c r="L33" s="33">
        <f t="shared" si="37"/>
        <v>0</v>
      </c>
      <c r="M33" s="19" t="e">
        <f t="shared" si="40"/>
        <v>#N/A</v>
      </c>
      <c r="N33" s="18" t="e">
        <f t="shared" si="38"/>
        <v>#N/A</v>
      </c>
      <c r="AN33" s="2">
        <v>3.2000000000000015</v>
      </c>
      <c r="AO33" s="1">
        <v>0.872</v>
      </c>
      <c r="AP33" s="1">
        <v>0.872</v>
      </c>
      <c r="AQ33" s="1">
        <v>0.77600000000000002</v>
      </c>
      <c r="AR33" s="1">
        <v>0.77600000000000002</v>
      </c>
      <c r="AS33" s="1">
        <v>0.53</v>
      </c>
      <c r="AT33" s="1">
        <v>0.53</v>
      </c>
    </row>
    <row r="34" spans="1:46" x14ac:dyDescent="0.25">
      <c r="A34" s="18">
        <v>6</v>
      </c>
      <c r="B34" s="18" t="str">
        <f t="shared" si="28"/>
        <v/>
      </c>
      <c r="C34" s="18" t="str">
        <f t="shared" si="29"/>
        <v/>
      </c>
      <c r="D34" s="32" t="str">
        <f t="shared" si="30"/>
        <v/>
      </c>
      <c r="E34" s="32" t="str">
        <f t="shared" si="39"/>
        <v/>
      </c>
      <c r="F34" s="18" t="str">
        <f t="shared" si="31"/>
        <v/>
      </c>
      <c r="G34" s="18" t="str">
        <f t="shared" si="32"/>
        <v/>
      </c>
      <c r="H34" s="19" t="str">
        <f t="shared" si="33"/>
        <v/>
      </c>
      <c r="I34" s="18" t="str">
        <f t="shared" si="34"/>
        <v/>
      </c>
      <c r="J34" s="18">
        <f t="shared" si="35"/>
        <v>0</v>
      </c>
      <c r="K34" s="18">
        <f t="shared" si="36"/>
        <v>0</v>
      </c>
      <c r="L34" s="33">
        <f t="shared" si="37"/>
        <v>0</v>
      </c>
      <c r="M34" s="19">
        <f t="shared" si="40"/>
        <v>0</v>
      </c>
      <c r="N34" s="18">
        <f t="shared" si="38"/>
        <v>0</v>
      </c>
      <c r="AN34" s="2">
        <v>3.3000000000000016</v>
      </c>
      <c r="AO34" s="1">
        <v>0.86799999999999999</v>
      </c>
      <c r="AP34" s="1">
        <v>0.86799999999999999</v>
      </c>
      <c r="AQ34" s="1">
        <v>0.76900000000000002</v>
      </c>
      <c r="AR34" s="1">
        <v>0.76900000000000002</v>
      </c>
      <c r="AS34" s="1">
        <v>0.52</v>
      </c>
      <c r="AT34" s="1">
        <v>0.52</v>
      </c>
    </row>
    <row r="35" spans="1:46" x14ac:dyDescent="0.25">
      <c r="A35" s="18">
        <v>7</v>
      </c>
      <c r="B35" s="18" t="str">
        <f t="shared" si="28"/>
        <v/>
      </c>
      <c r="C35" s="18" t="str">
        <f t="shared" si="29"/>
        <v/>
      </c>
      <c r="D35" s="32" t="str">
        <f t="shared" si="30"/>
        <v/>
      </c>
      <c r="E35" s="32" t="str">
        <f t="shared" si="39"/>
        <v/>
      </c>
      <c r="F35" s="18" t="str">
        <f t="shared" si="31"/>
        <v/>
      </c>
      <c r="G35" s="18" t="str">
        <f t="shared" si="32"/>
        <v/>
      </c>
      <c r="H35" s="19" t="str">
        <f t="shared" si="33"/>
        <v/>
      </c>
      <c r="I35" s="18" t="str">
        <f t="shared" si="34"/>
        <v/>
      </c>
      <c r="J35" s="18">
        <f t="shared" si="35"/>
        <v>0</v>
      </c>
      <c r="K35" s="18">
        <f t="shared" si="36"/>
        <v>0</v>
      </c>
      <c r="L35" s="33">
        <f t="shared" si="37"/>
        <v>0</v>
      </c>
      <c r="M35" s="19">
        <f t="shared" si="40"/>
        <v>0</v>
      </c>
      <c r="N35" s="18">
        <f t="shared" si="38"/>
        <v>0</v>
      </c>
      <c r="AN35" s="2">
        <v>3.4000000000000017</v>
      </c>
      <c r="AO35" s="1">
        <v>0.86399999999999999</v>
      </c>
      <c r="AP35" s="1">
        <v>0.86399999999999999</v>
      </c>
      <c r="AQ35" s="1">
        <v>0.76200000000000001</v>
      </c>
      <c r="AR35" s="1">
        <v>0.76200000000000001</v>
      </c>
      <c r="AS35" s="1">
        <v>0.51</v>
      </c>
      <c r="AT35" s="1">
        <v>0.51</v>
      </c>
    </row>
    <row r="36" spans="1:46" x14ac:dyDescent="0.25">
      <c r="A36" s="18">
        <v>8</v>
      </c>
      <c r="B36" s="18" t="str">
        <f t="shared" si="28"/>
        <v/>
      </c>
      <c r="C36" s="18" t="str">
        <f t="shared" si="29"/>
        <v/>
      </c>
      <c r="D36" s="32" t="str">
        <f t="shared" si="30"/>
        <v/>
      </c>
      <c r="E36" s="32" t="str">
        <f t="shared" si="39"/>
        <v/>
      </c>
      <c r="F36" s="18" t="str">
        <f t="shared" si="31"/>
        <v/>
      </c>
      <c r="G36" s="18" t="str">
        <f t="shared" si="32"/>
        <v/>
      </c>
      <c r="H36" s="19" t="str">
        <f t="shared" si="33"/>
        <v/>
      </c>
      <c r="I36" s="18" t="str">
        <f t="shared" si="34"/>
        <v/>
      </c>
      <c r="J36" s="18">
        <f t="shared" si="35"/>
        <v>0</v>
      </c>
      <c r="K36" s="18">
        <f t="shared" si="36"/>
        <v>0</v>
      </c>
      <c r="L36" s="33">
        <f t="shared" si="37"/>
        <v>0</v>
      </c>
      <c r="M36" s="19">
        <f t="shared" si="40"/>
        <v>0</v>
      </c>
      <c r="N36" s="18">
        <f t="shared" si="38"/>
        <v>0</v>
      </c>
      <c r="AN36" s="2">
        <v>3.5000000000000018</v>
      </c>
      <c r="AO36" s="1">
        <v>0.86</v>
      </c>
      <c r="AP36" s="1">
        <v>0.86</v>
      </c>
      <c r="AQ36" s="1">
        <v>0.755</v>
      </c>
      <c r="AR36" s="1">
        <v>0.755</v>
      </c>
      <c r="AS36" s="1">
        <v>0.5</v>
      </c>
      <c r="AT36" s="1">
        <v>0.5</v>
      </c>
    </row>
    <row r="37" spans="1:46" x14ac:dyDescent="0.25">
      <c r="A37" s="18">
        <v>9</v>
      </c>
      <c r="B37" s="18" t="str">
        <f t="shared" si="28"/>
        <v/>
      </c>
      <c r="C37" s="18" t="str">
        <f t="shared" si="29"/>
        <v/>
      </c>
      <c r="D37" s="32" t="str">
        <f t="shared" si="30"/>
        <v/>
      </c>
      <c r="E37" s="32" t="str">
        <f t="shared" si="39"/>
        <v/>
      </c>
      <c r="F37" s="18" t="str">
        <f t="shared" si="31"/>
        <v/>
      </c>
      <c r="G37" s="18" t="str">
        <f t="shared" si="32"/>
        <v/>
      </c>
      <c r="H37" s="19" t="str">
        <f t="shared" si="33"/>
        <v/>
      </c>
      <c r="I37" s="18" t="str">
        <f t="shared" si="34"/>
        <v/>
      </c>
      <c r="J37" s="18">
        <f t="shared" si="35"/>
        <v>0</v>
      </c>
      <c r="K37" s="18">
        <f t="shared" si="36"/>
        <v>0</v>
      </c>
      <c r="L37" s="33">
        <f t="shared" si="37"/>
        <v>0</v>
      </c>
      <c r="M37" s="19">
        <f t="shared" si="40"/>
        <v>0</v>
      </c>
      <c r="N37" s="18">
        <f t="shared" si="38"/>
        <v>0</v>
      </c>
      <c r="AN37" s="2">
        <v>3.6000000000000019</v>
      </c>
      <c r="AO37" s="1">
        <v>0.85599999999999998</v>
      </c>
      <c r="AP37" s="1">
        <v>0.85599999999999998</v>
      </c>
      <c r="AQ37" s="1">
        <v>0.748</v>
      </c>
      <c r="AR37" s="1">
        <v>0.748</v>
      </c>
      <c r="AS37" s="1">
        <v>0.49</v>
      </c>
      <c r="AT37" s="1">
        <v>0.49</v>
      </c>
    </row>
    <row r="38" spans="1:46" x14ac:dyDescent="0.25">
      <c r="A38" s="18">
        <v>10</v>
      </c>
      <c r="B38" s="18" t="str">
        <f t="shared" si="28"/>
        <v/>
      </c>
      <c r="C38" s="18" t="str">
        <f t="shared" si="29"/>
        <v/>
      </c>
      <c r="D38" s="32" t="str">
        <f t="shared" si="30"/>
        <v/>
      </c>
      <c r="E38" s="32" t="str">
        <f t="shared" si="39"/>
        <v/>
      </c>
      <c r="F38" s="18" t="str">
        <f t="shared" si="31"/>
        <v/>
      </c>
      <c r="G38" s="18" t="str">
        <f t="shared" si="32"/>
        <v/>
      </c>
      <c r="H38" s="19" t="str">
        <f t="shared" si="33"/>
        <v/>
      </c>
      <c r="I38" s="18" t="str">
        <f t="shared" si="34"/>
        <v/>
      </c>
      <c r="J38" s="18">
        <f t="shared" si="35"/>
        <v>0</v>
      </c>
      <c r="K38" s="18">
        <f t="shared" si="36"/>
        <v>0</v>
      </c>
      <c r="L38" s="33">
        <f t="shared" si="37"/>
        <v>0</v>
      </c>
      <c r="M38" s="19">
        <f t="shared" si="40"/>
        <v>0</v>
      </c>
      <c r="N38" s="18">
        <f t="shared" si="38"/>
        <v>0</v>
      </c>
      <c r="AN38" s="2">
        <v>3.700000000000002</v>
      </c>
      <c r="AO38" s="1">
        <v>0.85199999999999998</v>
      </c>
      <c r="AP38" s="1">
        <v>0.85199999999999998</v>
      </c>
      <c r="AQ38" s="1">
        <v>0.74099999999999999</v>
      </c>
      <c r="AR38" s="1">
        <v>0.74099999999999999</v>
      </c>
      <c r="AS38" s="1">
        <v>0.48</v>
      </c>
      <c r="AT38" s="1">
        <v>0.48</v>
      </c>
    </row>
    <row r="39" spans="1:46" x14ac:dyDescent="0.25">
      <c r="D39" s="1"/>
      <c r="E39" s="1"/>
      <c r="F39" s="1"/>
      <c r="G39" s="1"/>
      <c r="H39" s="1"/>
      <c r="I39" s="1"/>
      <c r="J39" s="1"/>
      <c r="K39" s="1"/>
      <c r="L39" s="1"/>
      <c r="AN39" s="2">
        <v>3.800000000000002</v>
      </c>
      <c r="AO39" s="1">
        <v>0.84799999999999998</v>
      </c>
      <c r="AP39" s="1">
        <v>0.84799999999999998</v>
      </c>
      <c r="AQ39" s="1">
        <v>0.73399999999999999</v>
      </c>
      <c r="AR39" s="1">
        <v>0.73399999999999999</v>
      </c>
      <c r="AS39" s="1">
        <v>0.47</v>
      </c>
      <c r="AT39" s="1">
        <v>0.47</v>
      </c>
    </row>
    <row r="40" spans="1:46" x14ac:dyDescent="0.25">
      <c r="D40" s="1"/>
      <c r="E40" s="1"/>
      <c r="F40" s="1"/>
      <c r="G40" s="1"/>
      <c r="H40" s="1"/>
      <c r="I40" s="1"/>
      <c r="J40" s="1"/>
      <c r="K40" s="1"/>
      <c r="L40" s="1"/>
      <c r="AN40" s="2">
        <v>3.9000000000000021</v>
      </c>
      <c r="AO40" s="1">
        <v>0.84399999999999997</v>
      </c>
      <c r="AP40" s="1">
        <v>0.84399999999999997</v>
      </c>
      <c r="AQ40" s="1">
        <v>0.72699999999999998</v>
      </c>
      <c r="AR40" s="1">
        <v>0.72699999999999998</v>
      </c>
      <c r="AS40" s="1">
        <v>0.45999999999999996</v>
      </c>
      <c r="AT40" s="1">
        <v>0.45999999999999996</v>
      </c>
    </row>
    <row r="41" spans="1:46" x14ac:dyDescent="0.25">
      <c r="AN41" s="2">
        <v>4.0000000000000018</v>
      </c>
      <c r="AO41" s="1">
        <v>0.84</v>
      </c>
      <c r="AP41" s="1">
        <v>0.84</v>
      </c>
      <c r="AQ41" s="1">
        <v>0.72</v>
      </c>
      <c r="AR41" s="1">
        <v>0.72</v>
      </c>
      <c r="AS41" s="1">
        <v>0.45</v>
      </c>
      <c r="AT41" s="1">
        <v>0.45</v>
      </c>
    </row>
    <row r="42" spans="1:46" x14ac:dyDescent="0.25">
      <c r="AN42" s="2">
        <v>4.1000000000000014</v>
      </c>
      <c r="AO42" s="1">
        <v>0.83599999999999997</v>
      </c>
      <c r="AP42" s="1">
        <v>0.83599999999999997</v>
      </c>
      <c r="AQ42" s="1">
        <v>0.70799999999999996</v>
      </c>
      <c r="AR42" s="1">
        <v>0.70799999999999996</v>
      </c>
      <c r="AS42" s="1">
        <v>0.44</v>
      </c>
      <c r="AT42" s="1">
        <v>0.44</v>
      </c>
    </row>
    <row r="43" spans="1:46" x14ac:dyDescent="0.25">
      <c r="AN43" s="2">
        <v>4.2000000000000011</v>
      </c>
      <c r="AO43" s="1">
        <v>0.83199999999999996</v>
      </c>
      <c r="AP43" s="1">
        <v>0.83199999999999996</v>
      </c>
      <c r="AQ43" s="1">
        <v>0.69599999999999995</v>
      </c>
      <c r="AR43" s="1">
        <v>0.69599999999999995</v>
      </c>
      <c r="AS43" s="1">
        <v>0.43</v>
      </c>
      <c r="AT43" s="1">
        <v>0.43</v>
      </c>
    </row>
    <row r="44" spans="1:46" x14ac:dyDescent="0.25">
      <c r="AN44" s="2">
        <v>4.3000000000000007</v>
      </c>
      <c r="AO44" s="1">
        <v>0.82799999999999996</v>
      </c>
      <c r="AP44" s="1">
        <v>0.82799999999999996</v>
      </c>
      <c r="AQ44" s="1">
        <v>0.68399999999999994</v>
      </c>
      <c r="AR44" s="1">
        <v>0.68399999999999994</v>
      </c>
      <c r="AS44" s="1">
        <v>0.42</v>
      </c>
      <c r="AT44" s="1">
        <v>0.42</v>
      </c>
    </row>
    <row r="45" spans="1:46" x14ac:dyDescent="0.25">
      <c r="AN45" s="2">
        <v>4.4000000000000004</v>
      </c>
      <c r="AO45" s="1">
        <v>0.82399999999999995</v>
      </c>
      <c r="AP45" s="1">
        <v>0.82399999999999995</v>
      </c>
      <c r="AQ45" s="1">
        <v>0.67199999999999993</v>
      </c>
      <c r="AR45" s="1">
        <v>0.67199999999999993</v>
      </c>
      <c r="AS45" s="1">
        <v>0.41000000000000003</v>
      </c>
      <c r="AT45" s="1">
        <v>0.41000000000000003</v>
      </c>
    </row>
    <row r="46" spans="1:46" x14ac:dyDescent="0.25">
      <c r="AN46" s="2">
        <v>4.5</v>
      </c>
      <c r="AO46" s="1">
        <v>0.82000000000000006</v>
      </c>
      <c r="AP46" s="1">
        <v>0.82000000000000006</v>
      </c>
      <c r="AQ46" s="1">
        <v>0.65999999999999992</v>
      </c>
      <c r="AR46" s="1">
        <v>0.65999999999999992</v>
      </c>
      <c r="AS46" s="1">
        <v>0.4</v>
      </c>
      <c r="AT46" s="1">
        <v>0.4</v>
      </c>
    </row>
    <row r="47" spans="1:46" x14ac:dyDescent="0.25">
      <c r="AN47" s="2">
        <v>4.5999999999999996</v>
      </c>
      <c r="AO47" s="1">
        <v>0.81600000000000006</v>
      </c>
      <c r="AP47" s="1">
        <v>0.81600000000000006</v>
      </c>
      <c r="AQ47" s="1">
        <v>0.64800000000000002</v>
      </c>
      <c r="AR47" s="1">
        <v>0.64800000000000002</v>
      </c>
      <c r="AS47" s="1">
        <v>0.39</v>
      </c>
      <c r="AT47" s="1">
        <v>0.39</v>
      </c>
    </row>
    <row r="48" spans="1:46" x14ac:dyDescent="0.25">
      <c r="E48" s="1"/>
      <c r="F48" s="1"/>
      <c r="I48" s="1"/>
      <c r="J48" s="1"/>
      <c r="AN48" s="2">
        <v>4.6999999999999993</v>
      </c>
      <c r="AO48" s="1">
        <v>0.81200000000000006</v>
      </c>
      <c r="AP48" s="1">
        <v>0.81200000000000006</v>
      </c>
      <c r="AQ48" s="1">
        <v>0.63600000000000001</v>
      </c>
      <c r="AR48" s="1">
        <v>0.63600000000000001</v>
      </c>
      <c r="AS48" s="1">
        <v>0.38</v>
      </c>
      <c r="AT48" s="1">
        <v>0.38</v>
      </c>
    </row>
    <row r="49" spans="5:46" x14ac:dyDescent="0.25">
      <c r="E49" s="1"/>
      <c r="F49" s="1"/>
      <c r="I49" s="1"/>
      <c r="J49" s="1"/>
      <c r="AN49" s="2">
        <v>4.7999999999999989</v>
      </c>
      <c r="AO49" s="1">
        <v>0.80800000000000005</v>
      </c>
      <c r="AP49" s="1">
        <v>0.80800000000000005</v>
      </c>
      <c r="AQ49" s="1">
        <v>0.624</v>
      </c>
      <c r="AR49" s="1">
        <v>0.624</v>
      </c>
      <c r="AS49" s="1">
        <v>0.37</v>
      </c>
      <c r="AT49" s="1">
        <v>0.37</v>
      </c>
    </row>
    <row r="50" spans="5:46" x14ac:dyDescent="0.25">
      <c r="E50" s="1"/>
      <c r="F50" s="1"/>
      <c r="I50" s="1"/>
      <c r="J50" s="1"/>
      <c r="AN50" s="2">
        <v>4.8999999999999986</v>
      </c>
      <c r="AO50" s="1">
        <v>0.80400000000000005</v>
      </c>
      <c r="AP50" s="1">
        <v>0.80400000000000005</v>
      </c>
      <c r="AQ50" s="1">
        <v>0.61199999999999999</v>
      </c>
      <c r="AR50" s="1">
        <v>0.61199999999999999</v>
      </c>
      <c r="AS50" s="1">
        <v>0.36</v>
      </c>
      <c r="AT50" s="1">
        <v>0.36</v>
      </c>
    </row>
    <row r="51" spans="5:46" x14ac:dyDescent="0.25">
      <c r="F51" s="1"/>
      <c r="AN51" s="2">
        <v>4.9999999999999982</v>
      </c>
      <c r="AO51" s="1">
        <v>0.8</v>
      </c>
      <c r="AP51" s="1">
        <v>0.8</v>
      </c>
      <c r="AQ51" s="1">
        <v>0.6</v>
      </c>
      <c r="AR51" s="1">
        <v>0.6</v>
      </c>
      <c r="AS51" s="1">
        <v>0.35</v>
      </c>
      <c r="AT51" s="1">
        <v>0.35</v>
      </c>
    </row>
    <row r="52" spans="5:46" x14ac:dyDescent="0.25">
      <c r="AN52" s="2">
        <v>5.0999999999999979</v>
      </c>
      <c r="AO52" s="1">
        <v>0.79500000000000004</v>
      </c>
      <c r="AP52" s="1">
        <v>0.79500000000000004</v>
      </c>
      <c r="AQ52" s="1">
        <v>0.59</v>
      </c>
      <c r="AR52" s="1">
        <v>0.59</v>
      </c>
      <c r="AS52" s="1">
        <v>0.34199999999999997</v>
      </c>
      <c r="AT52" s="1">
        <v>0.34199999999999997</v>
      </c>
    </row>
    <row r="53" spans="5:46" x14ac:dyDescent="0.25">
      <c r="AN53" s="2">
        <v>5.1999999999999975</v>
      </c>
      <c r="AO53" s="1">
        <v>0.79</v>
      </c>
      <c r="AP53" s="1">
        <v>0.79</v>
      </c>
      <c r="AQ53" s="1">
        <v>0.57999999999999996</v>
      </c>
      <c r="AR53" s="1">
        <v>0.57999999999999996</v>
      </c>
      <c r="AS53" s="1">
        <v>0.33399999999999996</v>
      </c>
      <c r="AT53" s="1">
        <v>0.33399999999999996</v>
      </c>
    </row>
    <row r="54" spans="5:46" x14ac:dyDescent="0.25">
      <c r="AN54" s="2">
        <v>5.2999999999999972</v>
      </c>
      <c r="AO54" s="1">
        <v>0.78500000000000003</v>
      </c>
      <c r="AP54" s="1">
        <v>0.78500000000000003</v>
      </c>
      <c r="AQ54" s="1">
        <v>0.56999999999999995</v>
      </c>
      <c r="AR54" s="1">
        <v>0.56999999999999995</v>
      </c>
      <c r="AS54" s="1">
        <v>0.32600000000000001</v>
      </c>
      <c r="AT54" s="1">
        <v>0.32600000000000001</v>
      </c>
    </row>
    <row r="55" spans="5:46" x14ac:dyDescent="0.25">
      <c r="AN55" s="2">
        <v>5.3999999999999968</v>
      </c>
      <c r="AO55" s="1">
        <v>0.78</v>
      </c>
      <c r="AP55" s="1">
        <v>0.78</v>
      </c>
      <c r="AQ55" s="1">
        <v>0.55999999999999994</v>
      </c>
      <c r="AR55" s="1">
        <v>0.55999999999999994</v>
      </c>
      <c r="AS55" s="1">
        <v>0.318</v>
      </c>
      <c r="AT55" s="1">
        <v>0.318</v>
      </c>
    </row>
    <row r="56" spans="5:46" x14ac:dyDescent="0.25">
      <c r="AN56" s="2">
        <v>5.4999999999999964</v>
      </c>
      <c r="AO56" s="1">
        <v>0.77500000000000002</v>
      </c>
      <c r="AP56" s="1">
        <v>0.77500000000000002</v>
      </c>
      <c r="AQ56" s="1">
        <v>0.55000000000000004</v>
      </c>
      <c r="AR56" s="1">
        <v>0.55000000000000004</v>
      </c>
      <c r="AS56" s="1">
        <v>0.31</v>
      </c>
      <c r="AT56" s="1">
        <v>0.31</v>
      </c>
    </row>
    <row r="57" spans="5:46" x14ac:dyDescent="0.25">
      <c r="AN57" s="2">
        <v>5.5999999999999961</v>
      </c>
      <c r="AO57" s="1">
        <v>0.77</v>
      </c>
      <c r="AP57" s="1">
        <v>0.77</v>
      </c>
      <c r="AQ57" s="1">
        <v>0.54</v>
      </c>
      <c r="AR57" s="1">
        <v>0.54</v>
      </c>
      <c r="AS57" s="1">
        <v>0.30199999999999999</v>
      </c>
      <c r="AT57" s="1">
        <v>0.30199999999999999</v>
      </c>
    </row>
    <row r="58" spans="5:46" x14ac:dyDescent="0.25">
      <c r="AN58" s="2">
        <v>5.6999999999999957</v>
      </c>
      <c r="AO58" s="1">
        <v>0.76500000000000001</v>
      </c>
      <c r="AP58" s="1">
        <v>0.76500000000000001</v>
      </c>
      <c r="AQ58" s="1">
        <v>0.53</v>
      </c>
      <c r="AR58" s="1">
        <v>0.53</v>
      </c>
      <c r="AS58" s="1">
        <v>0.29399999999999998</v>
      </c>
      <c r="AT58" s="1">
        <v>0.29399999999999998</v>
      </c>
    </row>
    <row r="59" spans="5:46" x14ac:dyDescent="0.25">
      <c r="AN59" s="2">
        <v>5.7999999999999954</v>
      </c>
      <c r="AO59" s="1">
        <v>0.76</v>
      </c>
      <c r="AP59" s="1">
        <v>0.76</v>
      </c>
      <c r="AQ59" s="1">
        <v>0.52</v>
      </c>
      <c r="AR59" s="1">
        <v>0.52</v>
      </c>
      <c r="AS59" s="1">
        <v>0.28600000000000003</v>
      </c>
      <c r="AT59" s="1">
        <v>0.28600000000000003</v>
      </c>
    </row>
    <row r="60" spans="5:46" x14ac:dyDescent="0.25">
      <c r="AN60" s="2">
        <v>5.899999999999995</v>
      </c>
      <c r="AO60" s="1">
        <v>0.755</v>
      </c>
      <c r="AP60" s="1">
        <v>0.755</v>
      </c>
      <c r="AQ60" s="1">
        <v>0.51</v>
      </c>
      <c r="AR60" s="1">
        <v>0.51</v>
      </c>
      <c r="AS60" s="1">
        <v>0.27800000000000002</v>
      </c>
      <c r="AT60" s="1">
        <v>0.27800000000000002</v>
      </c>
    </row>
    <row r="61" spans="5:46" x14ac:dyDescent="0.25">
      <c r="AN61" s="2">
        <v>5.9999999999999947</v>
      </c>
      <c r="AO61" s="1">
        <v>0.75</v>
      </c>
      <c r="AP61" s="1">
        <v>0.75</v>
      </c>
      <c r="AQ61" s="1">
        <v>0.5</v>
      </c>
      <c r="AR61" s="1">
        <v>0.5</v>
      </c>
      <c r="AS61" s="1">
        <v>0.27</v>
      </c>
      <c r="AT61" s="1">
        <v>0.27</v>
      </c>
    </row>
    <row r="62" spans="5:46" x14ac:dyDescent="0.25">
      <c r="AN62" s="2">
        <v>6.0999999999999943</v>
      </c>
      <c r="AO62" s="1">
        <v>0.745</v>
      </c>
      <c r="AP62" s="1">
        <v>0.745</v>
      </c>
      <c r="AQ62" s="1">
        <v>0.49199999999999999</v>
      </c>
      <c r="AR62" s="1">
        <v>0.49199999999999999</v>
      </c>
      <c r="AS62" s="1">
        <v>0.26500000000000001</v>
      </c>
      <c r="AT62" s="1">
        <v>0.26500000000000001</v>
      </c>
    </row>
    <row r="63" spans="5:46" x14ac:dyDescent="0.25">
      <c r="AN63" s="2">
        <v>6.199999999999994</v>
      </c>
      <c r="AO63" s="1">
        <v>0.74</v>
      </c>
      <c r="AP63" s="1">
        <v>0.74</v>
      </c>
      <c r="AQ63" s="1">
        <v>0.48399999999999999</v>
      </c>
      <c r="AR63" s="1">
        <v>0.48399999999999999</v>
      </c>
      <c r="AS63" s="1">
        <v>0.26</v>
      </c>
      <c r="AT63" s="1">
        <v>0.26</v>
      </c>
    </row>
    <row r="64" spans="5:46" x14ac:dyDescent="0.25">
      <c r="AN64" s="2">
        <v>6.2999999999999936</v>
      </c>
      <c r="AO64" s="1">
        <v>0.73499999999999999</v>
      </c>
      <c r="AP64" s="1">
        <v>0.73499999999999999</v>
      </c>
      <c r="AQ64" s="1">
        <v>0.47599999999999998</v>
      </c>
      <c r="AR64" s="1">
        <v>0.47599999999999998</v>
      </c>
      <c r="AS64" s="1">
        <v>0.255</v>
      </c>
      <c r="AT64" s="1">
        <v>0.255</v>
      </c>
    </row>
    <row r="65" spans="40:46" x14ac:dyDescent="0.25">
      <c r="AN65" s="2">
        <v>6.3999999999999932</v>
      </c>
      <c r="AO65" s="1">
        <v>0.73</v>
      </c>
      <c r="AP65" s="1">
        <v>0.73</v>
      </c>
      <c r="AQ65" s="1">
        <v>0.46799999999999997</v>
      </c>
      <c r="AR65" s="1">
        <v>0.46799999999999997</v>
      </c>
      <c r="AS65" s="1">
        <v>0.25</v>
      </c>
      <c r="AT65" s="1">
        <v>0.25</v>
      </c>
    </row>
    <row r="66" spans="40:46" x14ac:dyDescent="0.25">
      <c r="AN66" s="2">
        <v>6.4999999999999929</v>
      </c>
      <c r="AO66" s="1">
        <v>0.72499999999999998</v>
      </c>
      <c r="AP66" s="1">
        <v>0.72499999999999998</v>
      </c>
      <c r="AQ66" s="1">
        <v>0.45999999999999996</v>
      </c>
      <c r="AR66" s="1">
        <v>0.45999999999999996</v>
      </c>
      <c r="AS66" s="1">
        <v>0.245</v>
      </c>
      <c r="AT66" s="1">
        <v>0.245</v>
      </c>
    </row>
    <row r="67" spans="40:46" x14ac:dyDescent="0.25">
      <c r="AN67" s="2">
        <v>6.5999999999999925</v>
      </c>
      <c r="AO67" s="1">
        <v>0.72</v>
      </c>
      <c r="AP67" s="1">
        <v>0.72</v>
      </c>
      <c r="AQ67" s="1">
        <v>0.45199999999999996</v>
      </c>
      <c r="AR67" s="1">
        <v>0.45199999999999996</v>
      </c>
      <c r="AS67" s="1">
        <v>0.24000000000000002</v>
      </c>
      <c r="AT67" s="1">
        <v>0.24000000000000002</v>
      </c>
    </row>
    <row r="68" spans="40:46" x14ac:dyDescent="0.25">
      <c r="AN68" s="2">
        <v>6.6999999999999922</v>
      </c>
      <c r="AO68" s="1">
        <v>0.71499999999999997</v>
      </c>
      <c r="AP68" s="1">
        <v>0.71499999999999997</v>
      </c>
      <c r="AQ68" s="1">
        <v>0.44400000000000001</v>
      </c>
      <c r="AR68" s="1">
        <v>0.44400000000000001</v>
      </c>
      <c r="AS68" s="1">
        <v>0.23500000000000001</v>
      </c>
      <c r="AT68" s="1">
        <v>0.23500000000000001</v>
      </c>
    </row>
    <row r="69" spans="40:46" x14ac:dyDescent="0.25">
      <c r="AN69" s="2">
        <v>6.7999999999999918</v>
      </c>
      <c r="AO69" s="1">
        <v>0.71</v>
      </c>
      <c r="AP69" s="1">
        <v>0.71</v>
      </c>
      <c r="AQ69" s="1">
        <v>0.436</v>
      </c>
      <c r="AR69" s="1">
        <v>0.436</v>
      </c>
      <c r="AS69" s="1">
        <v>0.23</v>
      </c>
      <c r="AT69" s="1">
        <v>0.23</v>
      </c>
    </row>
    <row r="70" spans="40:46" x14ac:dyDescent="0.25">
      <c r="AN70" s="2">
        <v>6.8999999999999915</v>
      </c>
      <c r="AO70" s="1">
        <v>0.70499999999999996</v>
      </c>
      <c r="AP70" s="1">
        <v>0.70499999999999996</v>
      </c>
      <c r="AQ70" s="1">
        <v>0.42799999999999999</v>
      </c>
      <c r="AR70" s="1">
        <v>0.42799999999999999</v>
      </c>
      <c r="AS70" s="1">
        <v>0.22500000000000001</v>
      </c>
      <c r="AT70" s="1">
        <v>0.22500000000000001</v>
      </c>
    </row>
    <row r="71" spans="40:46" x14ac:dyDescent="0.25">
      <c r="AN71" s="2">
        <v>6.9999999999999911</v>
      </c>
      <c r="AO71" s="1">
        <v>0.7</v>
      </c>
      <c r="AP71" s="1">
        <v>0.7</v>
      </c>
      <c r="AQ71" s="1">
        <v>0.42</v>
      </c>
      <c r="AR71" s="1">
        <v>0.42</v>
      </c>
      <c r="AS71" s="1">
        <v>0.22</v>
      </c>
      <c r="AT71" s="1">
        <v>0.22</v>
      </c>
    </row>
    <row r="72" spans="40:46" x14ac:dyDescent="0.25">
      <c r="AN72" s="2">
        <v>7.0999999999999908</v>
      </c>
      <c r="AO72" s="1">
        <v>0.69</v>
      </c>
      <c r="AP72" s="1">
        <v>0.69</v>
      </c>
      <c r="AQ72" s="1">
        <v>0.41299999999999998</v>
      </c>
      <c r="AR72" s="1">
        <v>0.41299999999999998</v>
      </c>
      <c r="AS72" s="1">
        <v>0.216</v>
      </c>
      <c r="AT72" s="1">
        <v>0.216</v>
      </c>
    </row>
    <row r="73" spans="40:46" x14ac:dyDescent="0.25">
      <c r="AN73" s="2">
        <v>7.1999999999999904</v>
      </c>
      <c r="AO73" s="1">
        <v>0.67999999999999994</v>
      </c>
      <c r="AP73" s="1">
        <v>0.67999999999999994</v>
      </c>
      <c r="AQ73" s="1">
        <v>0.40599999999999997</v>
      </c>
      <c r="AR73" s="1">
        <v>0.40599999999999997</v>
      </c>
      <c r="AS73" s="1">
        <v>0.21199999999999999</v>
      </c>
      <c r="AT73" s="1">
        <v>0.21199999999999999</v>
      </c>
    </row>
    <row r="74" spans="40:46" x14ac:dyDescent="0.25">
      <c r="AN74" s="2">
        <v>7.2999999999999901</v>
      </c>
      <c r="AO74" s="1">
        <v>0.66999999999999993</v>
      </c>
      <c r="AP74" s="1">
        <v>0.66999999999999993</v>
      </c>
      <c r="AQ74" s="1">
        <v>0.39899999999999997</v>
      </c>
      <c r="AR74" s="1">
        <v>0.39899999999999997</v>
      </c>
      <c r="AS74" s="1">
        <v>0.20799999999999999</v>
      </c>
      <c r="AT74" s="1">
        <v>0.20799999999999999</v>
      </c>
    </row>
    <row r="75" spans="40:46" x14ac:dyDescent="0.25">
      <c r="AN75" s="2">
        <v>7.3999999999999897</v>
      </c>
      <c r="AO75" s="1">
        <v>0.65999999999999992</v>
      </c>
      <c r="AP75" s="1">
        <v>0.65999999999999992</v>
      </c>
      <c r="AQ75" s="1">
        <v>0.39199999999999996</v>
      </c>
      <c r="AR75" s="1">
        <v>0.39199999999999996</v>
      </c>
      <c r="AS75" s="1">
        <v>0.20400000000000001</v>
      </c>
      <c r="AT75" s="1">
        <v>0.20400000000000001</v>
      </c>
    </row>
    <row r="76" spans="40:46" x14ac:dyDescent="0.25">
      <c r="AN76" s="2">
        <v>7.4999999999999893</v>
      </c>
      <c r="AO76" s="1">
        <v>0.64999999999999991</v>
      </c>
      <c r="AP76" s="1">
        <v>0.64999999999999991</v>
      </c>
      <c r="AQ76" s="1">
        <v>0.38500000000000001</v>
      </c>
      <c r="AR76" s="1">
        <v>0.38500000000000001</v>
      </c>
      <c r="AS76" s="1">
        <v>0.2</v>
      </c>
      <c r="AT76" s="1">
        <v>0.2</v>
      </c>
    </row>
    <row r="77" spans="40:46" x14ac:dyDescent="0.25">
      <c r="AN77" s="2">
        <v>7.599999999999989</v>
      </c>
      <c r="AO77" s="1">
        <v>0.64</v>
      </c>
      <c r="AP77" s="1">
        <v>0.64</v>
      </c>
      <c r="AQ77" s="1">
        <v>0.378</v>
      </c>
      <c r="AR77" s="1">
        <v>0.378</v>
      </c>
      <c r="AS77" s="1">
        <v>0.19600000000000001</v>
      </c>
      <c r="AT77" s="1">
        <v>0.19600000000000001</v>
      </c>
    </row>
    <row r="78" spans="40:46" x14ac:dyDescent="0.25">
      <c r="AN78" s="2">
        <v>7.6999999999999886</v>
      </c>
      <c r="AO78" s="1">
        <v>0.63</v>
      </c>
      <c r="AP78" s="1">
        <v>0.63</v>
      </c>
      <c r="AQ78" s="1">
        <v>0.371</v>
      </c>
      <c r="AR78" s="1">
        <v>0.371</v>
      </c>
      <c r="AS78" s="1">
        <v>0.192</v>
      </c>
      <c r="AT78" s="1">
        <v>0.192</v>
      </c>
    </row>
    <row r="79" spans="40:46" x14ac:dyDescent="0.25">
      <c r="AN79" s="2">
        <v>7.7999999999999883</v>
      </c>
      <c r="AO79" s="1">
        <v>0.62</v>
      </c>
      <c r="AP79" s="1">
        <v>0.62</v>
      </c>
      <c r="AQ79" s="1">
        <v>0.36399999999999999</v>
      </c>
      <c r="AR79" s="1">
        <v>0.36399999999999999</v>
      </c>
      <c r="AS79" s="1">
        <v>0.188</v>
      </c>
      <c r="AT79" s="1">
        <v>0.188</v>
      </c>
    </row>
    <row r="80" spans="40:46" x14ac:dyDescent="0.25">
      <c r="AN80" s="2">
        <v>7.8999999999999879</v>
      </c>
      <c r="AO80" s="1">
        <v>0.61</v>
      </c>
      <c r="AP80" s="1">
        <v>0.61</v>
      </c>
      <c r="AQ80" s="1">
        <v>0.35699999999999998</v>
      </c>
      <c r="AR80" s="1">
        <v>0.35699999999999998</v>
      </c>
      <c r="AS80" s="1">
        <v>0.184</v>
      </c>
      <c r="AT80" s="1">
        <v>0.184</v>
      </c>
    </row>
    <row r="81" spans="40:46" x14ac:dyDescent="0.25">
      <c r="AN81" s="2">
        <v>7.9999999999999876</v>
      </c>
      <c r="AO81" s="1">
        <v>0.6</v>
      </c>
      <c r="AP81" s="1">
        <v>0.6</v>
      </c>
      <c r="AQ81" s="1">
        <v>0.35</v>
      </c>
      <c r="AR81" s="1">
        <v>0.35</v>
      </c>
      <c r="AS81" s="1">
        <v>0.18</v>
      </c>
      <c r="AT81" s="1">
        <v>0.18</v>
      </c>
    </row>
    <row r="82" spans="40:46" x14ac:dyDescent="0.25">
      <c r="AN82" s="2">
        <v>8.0999999999999872</v>
      </c>
      <c r="AO82" s="1">
        <v>0.59199999999999997</v>
      </c>
      <c r="AP82" s="1">
        <v>0.59199999999999997</v>
      </c>
      <c r="AQ82" s="1">
        <v>0.34499999999999997</v>
      </c>
      <c r="AR82" s="1">
        <v>0.34499999999999997</v>
      </c>
      <c r="AS82" s="1">
        <v>0.16200000000000001</v>
      </c>
      <c r="AT82" s="1">
        <v>0.17699999999999999</v>
      </c>
    </row>
    <row r="83" spans="40:46" x14ac:dyDescent="0.25">
      <c r="AN83" s="2">
        <v>8.1999999999999869</v>
      </c>
      <c r="AO83" s="1">
        <v>0.58399999999999996</v>
      </c>
      <c r="AP83" s="1">
        <v>0.58399999999999996</v>
      </c>
      <c r="AQ83" s="1">
        <v>0.33999999999999997</v>
      </c>
      <c r="AR83" s="1">
        <v>0.33999999999999997</v>
      </c>
      <c r="AS83" s="1">
        <v>0.14399999999999999</v>
      </c>
      <c r="AT83" s="1">
        <v>0.17399999999999999</v>
      </c>
    </row>
    <row r="84" spans="40:46" x14ac:dyDescent="0.25">
      <c r="AN84" s="2">
        <v>8.2999999999999865</v>
      </c>
      <c r="AO84" s="1">
        <v>0.57599999999999996</v>
      </c>
      <c r="AP84" s="1">
        <v>0.57599999999999996</v>
      </c>
      <c r="AQ84" s="1">
        <v>0.33499999999999996</v>
      </c>
      <c r="AR84" s="1">
        <v>0.33499999999999996</v>
      </c>
      <c r="AS84" s="1">
        <v>0.126</v>
      </c>
      <c r="AT84" s="1">
        <v>0.17099999999999999</v>
      </c>
    </row>
    <row r="85" spans="40:46" x14ac:dyDescent="0.25">
      <c r="AN85" s="2">
        <v>8.3999999999999861</v>
      </c>
      <c r="AO85" s="1">
        <v>0.56799999999999995</v>
      </c>
      <c r="AP85" s="1">
        <v>0.56799999999999995</v>
      </c>
      <c r="AQ85" s="1">
        <v>0.32999999999999996</v>
      </c>
      <c r="AR85" s="1">
        <v>0.32999999999999996</v>
      </c>
      <c r="AS85" s="1">
        <v>0.108</v>
      </c>
      <c r="AT85" s="1">
        <v>0.16799999999999998</v>
      </c>
    </row>
    <row r="86" spans="40:46" x14ac:dyDescent="0.25">
      <c r="AN86" s="2">
        <v>8.4999999999999858</v>
      </c>
      <c r="AO86" s="1">
        <v>0.56000000000000005</v>
      </c>
      <c r="AP86" s="1">
        <v>0.56000000000000005</v>
      </c>
      <c r="AQ86" s="1">
        <v>0.32499999999999996</v>
      </c>
      <c r="AR86" s="1">
        <v>0.32499999999999996</v>
      </c>
      <c r="AS86" s="1">
        <v>0.09</v>
      </c>
      <c r="AT86" s="1">
        <v>0.16499999999999998</v>
      </c>
    </row>
    <row r="87" spans="40:46" x14ac:dyDescent="0.25">
      <c r="AN87" s="2">
        <v>8.5999999999999854</v>
      </c>
      <c r="AO87" s="1">
        <v>0.55200000000000005</v>
      </c>
      <c r="AP87" s="1">
        <v>0.55200000000000005</v>
      </c>
      <c r="AQ87" s="1">
        <v>0.32</v>
      </c>
      <c r="AR87" s="1">
        <v>0.32</v>
      </c>
      <c r="AS87" s="1">
        <v>7.1999999999999995E-2</v>
      </c>
      <c r="AT87" s="1">
        <v>0.16200000000000001</v>
      </c>
    </row>
    <row r="88" spans="40:46" x14ac:dyDescent="0.25">
      <c r="AN88" s="2">
        <v>8.6999999999999851</v>
      </c>
      <c r="AO88" s="1">
        <v>0.54400000000000004</v>
      </c>
      <c r="AP88" s="1">
        <v>0.54400000000000004</v>
      </c>
      <c r="AQ88" s="1">
        <v>0.315</v>
      </c>
      <c r="AR88" s="1">
        <v>0.315</v>
      </c>
      <c r="AS88" s="1">
        <v>5.3999999999999992E-2</v>
      </c>
      <c r="AT88" s="1">
        <v>0.159</v>
      </c>
    </row>
    <row r="89" spans="40:46" x14ac:dyDescent="0.25">
      <c r="AN89" s="2">
        <v>8.7999999999999847</v>
      </c>
      <c r="AO89" s="1">
        <v>0.53600000000000003</v>
      </c>
      <c r="AP89" s="1">
        <v>0.53600000000000003</v>
      </c>
      <c r="AQ89" s="1">
        <v>0.31</v>
      </c>
      <c r="AR89" s="1">
        <v>0.31</v>
      </c>
      <c r="AS89" s="1">
        <v>3.6000000000000004E-2</v>
      </c>
      <c r="AT89" s="1">
        <v>0.156</v>
      </c>
    </row>
    <row r="90" spans="40:46" x14ac:dyDescent="0.25">
      <c r="AN90" s="2">
        <v>8.8999999999999844</v>
      </c>
      <c r="AO90" s="1">
        <v>0.52800000000000002</v>
      </c>
      <c r="AP90" s="1">
        <v>0.52800000000000002</v>
      </c>
      <c r="AQ90" s="1">
        <v>0.30499999999999999</v>
      </c>
      <c r="AR90" s="1">
        <v>0.30499999999999999</v>
      </c>
      <c r="AS90" s="1">
        <v>1.7999999999999988E-2</v>
      </c>
      <c r="AT90" s="1">
        <v>0.153</v>
      </c>
    </row>
    <row r="91" spans="40:46" x14ac:dyDescent="0.25">
      <c r="AN91" s="2">
        <v>8.999999999999984</v>
      </c>
      <c r="AO91" s="1">
        <v>0.52</v>
      </c>
      <c r="AP91" s="1">
        <v>0.52</v>
      </c>
      <c r="AQ91" s="1">
        <v>0.3</v>
      </c>
      <c r="AR91" s="1">
        <v>0.3</v>
      </c>
      <c r="AS91" s="1">
        <v>0</v>
      </c>
      <c r="AT91" s="1">
        <v>0.15</v>
      </c>
    </row>
    <row r="92" spans="40:46" x14ac:dyDescent="0.25">
      <c r="AN92" s="2">
        <v>9.0999999999999837</v>
      </c>
      <c r="AO92" s="1">
        <v>0.51300000000000001</v>
      </c>
      <c r="AP92" s="1">
        <v>0.51300000000000001</v>
      </c>
      <c r="AQ92" s="1">
        <v>0.29599999999999999</v>
      </c>
      <c r="AR92" s="1">
        <v>0.29599999999999999</v>
      </c>
      <c r="AS92" s="1">
        <v>0</v>
      </c>
      <c r="AT92" s="1">
        <v>0.14799999999999999</v>
      </c>
    </row>
    <row r="93" spans="40:46" x14ac:dyDescent="0.25">
      <c r="AN93" s="2">
        <v>9.1999999999999833</v>
      </c>
      <c r="AO93" s="1">
        <v>0.50600000000000001</v>
      </c>
      <c r="AP93" s="1">
        <v>0.50600000000000001</v>
      </c>
      <c r="AQ93" s="1">
        <v>0.29199999999999998</v>
      </c>
      <c r="AR93" s="1">
        <v>0.29199999999999998</v>
      </c>
      <c r="AS93" s="1">
        <v>0</v>
      </c>
      <c r="AT93" s="1">
        <v>0.14599999999999999</v>
      </c>
    </row>
    <row r="94" spans="40:46" x14ac:dyDescent="0.25">
      <c r="AN94" s="2">
        <v>9.2999999999999829</v>
      </c>
      <c r="AO94" s="1">
        <v>0.499</v>
      </c>
      <c r="AP94" s="1">
        <v>0.499</v>
      </c>
      <c r="AQ94" s="1">
        <v>0.28799999999999998</v>
      </c>
      <c r="AR94" s="1">
        <v>0.28799999999999998</v>
      </c>
      <c r="AS94" s="1">
        <v>0</v>
      </c>
      <c r="AT94" s="1">
        <v>0.14399999999999999</v>
      </c>
    </row>
    <row r="95" spans="40:46" x14ac:dyDescent="0.25">
      <c r="AN95" s="2">
        <v>9.3999999999999826</v>
      </c>
      <c r="AO95" s="1">
        <v>0.49199999999999999</v>
      </c>
      <c r="AP95" s="1">
        <v>0.49199999999999999</v>
      </c>
      <c r="AQ95" s="1">
        <v>0.28399999999999997</v>
      </c>
      <c r="AR95" s="1">
        <v>0.28399999999999997</v>
      </c>
      <c r="AS95" s="1">
        <v>0</v>
      </c>
      <c r="AT95" s="1">
        <v>0.14199999999999999</v>
      </c>
    </row>
    <row r="96" spans="40:46" x14ac:dyDescent="0.25">
      <c r="AN96" s="2">
        <v>9.4999999999999822</v>
      </c>
      <c r="AO96" s="1">
        <v>0.48499999999999999</v>
      </c>
      <c r="AP96" s="1">
        <v>0.48499999999999999</v>
      </c>
      <c r="AQ96" s="1">
        <v>0.28000000000000003</v>
      </c>
      <c r="AR96" s="1">
        <v>0.28000000000000003</v>
      </c>
      <c r="AS96" s="1">
        <v>0</v>
      </c>
      <c r="AT96" s="1">
        <v>0.14000000000000001</v>
      </c>
    </row>
    <row r="97" spans="40:46" x14ac:dyDescent="0.25">
      <c r="AN97" s="2">
        <v>9.5999999999999819</v>
      </c>
      <c r="AO97" s="1">
        <v>0.47799999999999998</v>
      </c>
      <c r="AP97" s="1">
        <v>0.47799999999999998</v>
      </c>
      <c r="AQ97" s="1">
        <v>0.27600000000000002</v>
      </c>
      <c r="AR97" s="1">
        <v>0.27600000000000002</v>
      </c>
      <c r="AS97" s="1">
        <v>0</v>
      </c>
      <c r="AT97" s="1">
        <v>0.13800000000000001</v>
      </c>
    </row>
    <row r="98" spans="40:46" x14ac:dyDescent="0.25">
      <c r="AN98" s="2">
        <v>9.6999999999999815</v>
      </c>
      <c r="AO98" s="1">
        <v>0.47100000000000003</v>
      </c>
      <c r="AP98" s="1">
        <v>0.47100000000000003</v>
      </c>
      <c r="AQ98" s="1">
        <v>0.27200000000000002</v>
      </c>
      <c r="AR98" s="1">
        <v>0.27200000000000002</v>
      </c>
      <c r="AS98" s="1">
        <v>0</v>
      </c>
      <c r="AT98" s="1">
        <v>0.13600000000000001</v>
      </c>
    </row>
    <row r="99" spans="40:46" x14ac:dyDescent="0.25">
      <c r="AN99" s="2">
        <v>9.7999999999999812</v>
      </c>
      <c r="AO99" s="1">
        <v>0.46400000000000002</v>
      </c>
      <c r="AP99" s="1">
        <v>0.46400000000000002</v>
      </c>
      <c r="AQ99" s="1">
        <v>0.26800000000000002</v>
      </c>
      <c r="AR99" s="1">
        <v>0.26800000000000002</v>
      </c>
      <c r="AS99" s="1">
        <v>0</v>
      </c>
      <c r="AT99" s="1">
        <v>0.13400000000000001</v>
      </c>
    </row>
    <row r="100" spans="40:46" x14ac:dyDescent="0.25">
      <c r="AN100" s="2">
        <v>9.8999999999999808</v>
      </c>
      <c r="AO100" s="1">
        <v>0.45700000000000002</v>
      </c>
      <c r="AP100" s="1">
        <v>0.45700000000000002</v>
      </c>
      <c r="AQ100" s="1">
        <v>0.26400000000000001</v>
      </c>
      <c r="AR100" s="1">
        <v>0.26400000000000001</v>
      </c>
      <c r="AS100" s="1">
        <v>0</v>
      </c>
      <c r="AT100" s="1">
        <v>0.13200000000000001</v>
      </c>
    </row>
    <row r="101" spans="40:46" x14ac:dyDescent="0.25">
      <c r="AN101" s="2">
        <v>9.9999999999999805</v>
      </c>
      <c r="AO101" s="1">
        <v>0.45</v>
      </c>
      <c r="AP101" s="1">
        <v>0.45</v>
      </c>
      <c r="AQ101" s="1">
        <v>0.26</v>
      </c>
      <c r="AR101" s="1">
        <v>0.26</v>
      </c>
      <c r="AS101" s="1">
        <v>0</v>
      </c>
      <c r="AT101" s="1">
        <v>0.13</v>
      </c>
    </row>
    <row r="102" spans="40:46" x14ac:dyDescent="0.25">
      <c r="AN102" s="2">
        <v>10.09999999999998</v>
      </c>
      <c r="AO102" s="1">
        <v>0.44600000000000001</v>
      </c>
      <c r="AP102" s="1">
        <v>0.44600000000000001</v>
      </c>
      <c r="AQ102" s="1">
        <v>0.23400000000000001</v>
      </c>
      <c r="AR102" s="1">
        <v>0.25700000000000001</v>
      </c>
      <c r="AS102" s="1">
        <v>0</v>
      </c>
      <c r="AT102" s="1">
        <v>0.11700000000000001</v>
      </c>
    </row>
    <row r="103" spans="40:46" x14ac:dyDescent="0.25">
      <c r="AN103" s="2">
        <v>10.19999999999998</v>
      </c>
      <c r="AO103" s="1">
        <v>0.442</v>
      </c>
      <c r="AP103" s="1">
        <v>0.442</v>
      </c>
      <c r="AQ103" s="1">
        <v>0.20800000000000002</v>
      </c>
      <c r="AR103" s="1">
        <v>0.254</v>
      </c>
      <c r="AS103" s="1">
        <v>0</v>
      </c>
      <c r="AT103" s="1">
        <v>0.10400000000000001</v>
      </c>
    </row>
    <row r="104" spans="40:46" x14ac:dyDescent="0.25">
      <c r="AN104" s="2">
        <v>10.299999999999979</v>
      </c>
      <c r="AO104" s="1">
        <v>0.438</v>
      </c>
      <c r="AP104" s="1">
        <v>0.438</v>
      </c>
      <c r="AQ104" s="1">
        <v>0.182</v>
      </c>
      <c r="AR104" s="1">
        <v>0.251</v>
      </c>
      <c r="AS104" s="1">
        <v>0</v>
      </c>
      <c r="AT104" s="1">
        <v>9.0999999999999998E-2</v>
      </c>
    </row>
    <row r="105" spans="40:46" x14ac:dyDescent="0.25">
      <c r="AN105" s="2">
        <v>10.399999999999979</v>
      </c>
      <c r="AO105" s="1">
        <v>0.434</v>
      </c>
      <c r="AP105" s="1">
        <v>0.434</v>
      </c>
      <c r="AQ105" s="1">
        <v>0.156</v>
      </c>
      <c r="AR105" s="1">
        <v>0.248</v>
      </c>
      <c r="AS105" s="1">
        <v>0</v>
      </c>
      <c r="AT105" s="1">
        <v>7.8E-2</v>
      </c>
    </row>
    <row r="106" spans="40:46" x14ac:dyDescent="0.25">
      <c r="AN106" s="2">
        <v>10.499999999999979</v>
      </c>
      <c r="AO106" s="1">
        <v>0.43</v>
      </c>
      <c r="AP106" s="1">
        <v>0.43</v>
      </c>
      <c r="AQ106" s="1">
        <v>0.13</v>
      </c>
      <c r="AR106" s="1">
        <v>0.245</v>
      </c>
      <c r="AS106" s="1">
        <v>0</v>
      </c>
      <c r="AT106" s="1">
        <v>6.5000000000000002E-2</v>
      </c>
    </row>
    <row r="107" spans="40:46" x14ac:dyDescent="0.25">
      <c r="AN107" s="2">
        <v>10.599999999999978</v>
      </c>
      <c r="AO107" s="1">
        <v>0.42599999999999999</v>
      </c>
      <c r="AP107" s="1">
        <v>0.42599999999999999</v>
      </c>
      <c r="AQ107" s="1">
        <v>0.10400000000000001</v>
      </c>
      <c r="AR107" s="1">
        <v>0.24200000000000002</v>
      </c>
      <c r="AS107" s="1">
        <v>0</v>
      </c>
      <c r="AT107" s="1">
        <v>5.2000000000000005E-2</v>
      </c>
    </row>
    <row r="108" spans="40:46" x14ac:dyDescent="0.25">
      <c r="AN108" s="2">
        <v>10.699999999999978</v>
      </c>
      <c r="AO108" s="1">
        <v>0.42199999999999999</v>
      </c>
      <c r="AP108" s="1">
        <v>0.42199999999999999</v>
      </c>
      <c r="AQ108" s="1">
        <v>7.8000000000000014E-2</v>
      </c>
      <c r="AR108" s="1">
        <v>0.23900000000000002</v>
      </c>
      <c r="AS108" s="1">
        <v>0</v>
      </c>
      <c r="AT108" s="1">
        <v>3.9000000000000007E-2</v>
      </c>
    </row>
    <row r="109" spans="40:46" x14ac:dyDescent="0.25">
      <c r="AN109" s="2">
        <v>10.799999999999978</v>
      </c>
      <c r="AO109" s="1">
        <v>0.41799999999999998</v>
      </c>
      <c r="AP109" s="1">
        <v>0.41799999999999998</v>
      </c>
      <c r="AQ109" s="1">
        <v>5.1999999999999991E-2</v>
      </c>
      <c r="AR109" s="1">
        <v>0.23600000000000002</v>
      </c>
      <c r="AS109" s="1">
        <v>0</v>
      </c>
      <c r="AT109" s="1">
        <v>2.5999999999999995E-2</v>
      </c>
    </row>
    <row r="110" spans="40:46" x14ac:dyDescent="0.25">
      <c r="AN110" s="2">
        <v>10.899999999999977</v>
      </c>
      <c r="AO110" s="1">
        <v>0.41399999999999998</v>
      </c>
      <c r="AP110" s="1">
        <v>0.41399999999999998</v>
      </c>
      <c r="AQ110" s="1">
        <v>2.5999999999999995E-2</v>
      </c>
      <c r="AR110" s="1">
        <v>0.23300000000000001</v>
      </c>
      <c r="AS110" s="1">
        <v>0</v>
      </c>
      <c r="AT110" s="1">
        <v>1.2999999999999998E-2</v>
      </c>
    </row>
    <row r="111" spans="40:46" x14ac:dyDescent="0.25">
      <c r="AN111" s="2">
        <v>10.999999999999977</v>
      </c>
      <c r="AO111" s="1">
        <v>0.41</v>
      </c>
      <c r="AP111" s="1">
        <v>0.41</v>
      </c>
      <c r="AQ111" s="1">
        <v>0</v>
      </c>
      <c r="AR111" s="1">
        <v>0.23</v>
      </c>
      <c r="AS111" s="1">
        <v>0</v>
      </c>
      <c r="AT111" s="1">
        <v>0</v>
      </c>
    </row>
    <row r="112" spans="40:46" x14ac:dyDescent="0.25">
      <c r="AN112" s="2">
        <v>11.099999999999977</v>
      </c>
      <c r="AO112" s="1">
        <v>0.40599999999999997</v>
      </c>
      <c r="AP112" s="1">
        <v>0.40599999999999997</v>
      </c>
      <c r="AQ112" s="1">
        <v>0</v>
      </c>
      <c r="AR112" s="1">
        <v>0.22800000000000001</v>
      </c>
      <c r="AS112" s="1">
        <v>0</v>
      </c>
      <c r="AT112" s="1">
        <v>0</v>
      </c>
    </row>
    <row r="113" spans="40:46" x14ac:dyDescent="0.25">
      <c r="AN113" s="2">
        <v>11.199999999999976</v>
      </c>
      <c r="AO113" s="1">
        <v>0.40199999999999997</v>
      </c>
      <c r="AP113" s="1">
        <v>0.40199999999999997</v>
      </c>
      <c r="AQ113" s="1">
        <v>0</v>
      </c>
      <c r="AR113" s="1">
        <v>0.22600000000000001</v>
      </c>
      <c r="AS113" s="1">
        <v>0</v>
      </c>
      <c r="AT113" s="1">
        <v>0</v>
      </c>
    </row>
    <row r="114" spans="40:46" x14ac:dyDescent="0.25">
      <c r="AN114" s="2">
        <v>11.299999999999976</v>
      </c>
      <c r="AO114" s="1">
        <v>0.39799999999999996</v>
      </c>
      <c r="AP114" s="1">
        <v>0.39799999999999996</v>
      </c>
      <c r="AQ114" s="1">
        <v>0</v>
      </c>
      <c r="AR114" s="1">
        <v>0.224</v>
      </c>
      <c r="AS114" s="1">
        <v>0</v>
      </c>
      <c r="AT114" s="1">
        <v>0</v>
      </c>
    </row>
    <row r="115" spans="40:46" x14ac:dyDescent="0.25">
      <c r="AN115" s="2">
        <v>11.399999999999975</v>
      </c>
      <c r="AO115" s="1">
        <v>0.39399999999999996</v>
      </c>
      <c r="AP115" s="1">
        <v>0.39399999999999996</v>
      </c>
      <c r="AQ115" s="1">
        <v>0</v>
      </c>
      <c r="AR115" s="1">
        <v>0.222</v>
      </c>
      <c r="AS115" s="1">
        <v>0</v>
      </c>
      <c r="AT115" s="1">
        <v>0</v>
      </c>
    </row>
    <row r="116" spans="40:46" x14ac:dyDescent="0.25">
      <c r="AN116" s="2">
        <v>11.499999999999975</v>
      </c>
      <c r="AO116" s="1">
        <v>0.39</v>
      </c>
      <c r="AP116" s="1">
        <v>0.39</v>
      </c>
      <c r="AQ116" s="1">
        <v>0</v>
      </c>
      <c r="AR116" s="1">
        <v>0.22</v>
      </c>
      <c r="AS116" s="1">
        <v>0</v>
      </c>
      <c r="AT116" s="1">
        <v>0</v>
      </c>
    </row>
    <row r="117" spans="40:46" x14ac:dyDescent="0.25">
      <c r="AN117" s="2">
        <v>11.599999999999975</v>
      </c>
      <c r="AO117" s="1">
        <v>0.38600000000000001</v>
      </c>
      <c r="AP117" s="1">
        <v>0.38600000000000001</v>
      </c>
      <c r="AQ117" s="1">
        <v>0</v>
      </c>
      <c r="AR117" s="1">
        <v>0.218</v>
      </c>
      <c r="AS117" s="1">
        <v>0</v>
      </c>
      <c r="AT117" s="1">
        <v>0</v>
      </c>
    </row>
    <row r="118" spans="40:46" x14ac:dyDescent="0.25">
      <c r="AN118" s="2">
        <v>11.699999999999974</v>
      </c>
      <c r="AO118" s="1">
        <v>0.38200000000000001</v>
      </c>
      <c r="AP118" s="1">
        <v>0.38200000000000001</v>
      </c>
      <c r="AQ118" s="1">
        <v>0</v>
      </c>
      <c r="AR118" s="1">
        <v>0.216</v>
      </c>
      <c r="AS118" s="1">
        <v>0</v>
      </c>
      <c r="AT118" s="1">
        <v>0</v>
      </c>
    </row>
    <row r="119" spans="40:46" x14ac:dyDescent="0.25">
      <c r="AN119" s="2">
        <v>11.799999999999974</v>
      </c>
      <c r="AO119" s="1">
        <v>0.378</v>
      </c>
      <c r="AP119" s="1">
        <v>0.378</v>
      </c>
      <c r="AQ119" s="1">
        <v>0</v>
      </c>
      <c r="AR119" s="1">
        <v>0.214</v>
      </c>
      <c r="AS119" s="1">
        <v>0</v>
      </c>
      <c r="AT119" s="1">
        <v>0</v>
      </c>
    </row>
    <row r="120" spans="40:46" x14ac:dyDescent="0.25">
      <c r="AN120" s="2">
        <v>11.899999999999974</v>
      </c>
      <c r="AO120" s="1">
        <v>0.374</v>
      </c>
      <c r="AP120" s="1">
        <v>0.374</v>
      </c>
      <c r="AQ120" s="1">
        <v>0</v>
      </c>
      <c r="AR120" s="1">
        <v>0.21199999999999999</v>
      </c>
      <c r="AS120" s="1">
        <v>0</v>
      </c>
      <c r="AT120" s="1">
        <v>0</v>
      </c>
    </row>
    <row r="121" spans="40:46" x14ac:dyDescent="0.25">
      <c r="AN121" s="2">
        <v>11.999999999999973</v>
      </c>
      <c r="AO121" s="1">
        <v>0.37</v>
      </c>
      <c r="AP121" s="1">
        <v>0.37</v>
      </c>
      <c r="AQ121" s="1">
        <v>0</v>
      </c>
      <c r="AR121" s="1">
        <v>0.21</v>
      </c>
      <c r="AS121" s="1">
        <v>0</v>
      </c>
      <c r="AT121" s="1">
        <v>0</v>
      </c>
    </row>
    <row r="122" spans="40:46" x14ac:dyDescent="0.25">
      <c r="AN122" s="2">
        <v>12.099999999999973</v>
      </c>
      <c r="AO122" s="1">
        <v>0.33300000000000002</v>
      </c>
      <c r="AP122" s="1">
        <v>0.36699999999999999</v>
      </c>
      <c r="AQ122" s="1">
        <v>0</v>
      </c>
      <c r="AR122" s="1">
        <v>0.189</v>
      </c>
      <c r="AS122" s="1">
        <v>0</v>
      </c>
      <c r="AT122" s="1">
        <v>0</v>
      </c>
    </row>
    <row r="123" spans="40:46" x14ac:dyDescent="0.25">
      <c r="AN123" s="2">
        <v>12.199999999999973</v>
      </c>
      <c r="AO123" s="1">
        <v>0.29599999999999999</v>
      </c>
      <c r="AP123" s="1">
        <v>0.36399999999999999</v>
      </c>
      <c r="AQ123" s="1">
        <v>0</v>
      </c>
      <c r="AR123" s="1">
        <v>0.16799999999999998</v>
      </c>
      <c r="AS123" s="1">
        <v>0</v>
      </c>
      <c r="AT123" s="1">
        <v>0</v>
      </c>
    </row>
    <row r="124" spans="40:46" x14ac:dyDescent="0.25">
      <c r="AN124" s="2">
        <v>12.299999999999972</v>
      </c>
      <c r="AO124" s="1">
        <v>0.25900000000000001</v>
      </c>
      <c r="AP124" s="1">
        <v>0.36099999999999999</v>
      </c>
      <c r="AQ124" s="1">
        <v>0</v>
      </c>
      <c r="AR124" s="1">
        <v>0.14699999999999999</v>
      </c>
      <c r="AS124" s="1">
        <v>0</v>
      </c>
      <c r="AT124" s="1">
        <v>0</v>
      </c>
    </row>
    <row r="125" spans="40:46" x14ac:dyDescent="0.25">
      <c r="AN125" s="2">
        <v>12.399999999999972</v>
      </c>
      <c r="AO125" s="1">
        <v>0.222</v>
      </c>
      <c r="AP125" s="1">
        <v>0.35799999999999998</v>
      </c>
      <c r="AQ125" s="1">
        <v>0</v>
      </c>
      <c r="AR125" s="1">
        <v>0.126</v>
      </c>
      <c r="AS125" s="1">
        <v>0</v>
      </c>
      <c r="AT125" s="1">
        <v>0</v>
      </c>
    </row>
    <row r="126" spans="40:46" x14ac:dyDescent="0.25">
      <c r="AN126" s="2">
        <v>12.499999999999972</v>
      </c>
      <c r="AO126" s="1">
        <v>0.185</v>
      </c>
      <c r="AP126" s="1">
        <v>0.35499999999999998</v>
      </c>
      <c r="AQ126" s="1">
        <v>0</v>
      </c>
      <c r="AR126" s="1">
        <v>0.105</v>
      </c>
      <c r="AS126" s="1">
        <v>0</v>
      </c>
      <c r="AT126" s="1">
        <v>0</v>
      </c>
    </row>
    <row r="127" spans="40:46" x14ac:dyDescent="0.25">
      <c r="AN127" s="2">
        <v>12.599999999999971</v>
      </c>
      <c r="AO127" s="1">
        <v>0.14800000000000002</v>
      </c>
      <c r="AP127" s="1">
        <v>0.35200000000000004</v>
      </c>
      <c r="AQ127" s="1">
        <v>0</v>
      </c>
      <c r="AR127" s="1">
        <v>8.3999999999999991E-2</v>
      </c>
      <c r="AS127" s="1">
        <v>0</v>
      </c>
      <c r="AT127" s="1">
        <v>0</v>
      </c>
    </row>
    <row r="128" spans="40:46" x14ac:dyDescent="0.25">
      <c r="AN128" s="2">
        <v>12.699999999999971</v>
      </c>
      <c r="AO128" s="1">
        <v>0.11099999999999999</v>
      </c>
      <c r="AP128" s="1">
        <v>0.34900000000000003</v>
      </c>
      <c r="AQ128" s="1">
        <v>0</v>
      </c>
      <c r="AR128" s="1">
        <v>6.3E-2</v>
      </c>
      <c r="AS128" s="1">
        <v>0</v>
      </c>
      <c r="AT128" s="1">
        <v>0</v>
      </c>
    </row>
    <row r="129" spans="40:46" x14ac:dyDescent="0.25">
      <c r="AN129" s="2">
        <v>12.799999999999971</v>
      </c>
      <c r="AO129" s="1">
        <v>7.400000000000001E-2</v>
      </c>
      <c r="AP129" s="1">
        <v>0.34600000000000003</v>
      </c>
      <c r="AQ129" s="1">
        <v>0</v>
      </c>
      <c r="AR129" s="1">
        <v>4.1999999999999982E-2</v>
      </c>
      <c r="AS129" s="1">
        <v>0</v>
      </c>
      <c r="AT129" s="1">
        <v>0</v>
      </c>
    </row>
    <row r="130" spans="40:46" x14ac:dyDescent="0.25">
      <c r="AN130" s="2">
        <v>12.89999999999997</v>
      </c>
      <c r="AO130" s="1">
        <v>3.7000000000000033E-2</v>
      </c>
      <c r="AP130" s="1">
        <v>0.34300000000000003</v>
      </c>
      <c r="AQ130" s="1">
        <v>0</v>
      </c>
      <c r="AR130" s="1">
        <v>2.0999999999999991E-2</v>
      </c>
      <c r="AS130" s="1">
        <v>0</v>
      </c>
      <c r="AT130" s="1">
        <v>0</v>
      </c>
    </row>
    <row r="131" spans="40:46" x14ac:dyDescent="0.25">
      <c r="AN131" s="2">
        <v>12.99999999999997</v>
      </c>
      <c r="AO131" s="1">
        <v>0</v>
      </c>
      <c r="AP131" s="1">
        <v>0.34</v>
      </c>
      <c r="AQ131" s="1">
        <v>0</v>
      </c>
      <c r="AR131" s="1">
        <v>0</v>
      </c>
      <c r="AS131" s="1">
        <v>0</v>
      </c>
      <c r="AT131" s="1">
        <v>0</v>
      </c>
    </row>
    <row r="132" spans="40:46" x14ac:dyDescent="0.25">
      <c r="AN132" s="2">
        <v>13.099999999999969</v>
      </c>
      <c r="AO132" s="1">
        <v>0</v>
      </c>
      <c r="AP132" s="1">
        <v>0.33700000000000002</v>
      </c>
      <c r="AQ132" s="1">
        <v>0</v>
      </c>
      <c r="AR132" s="1">
        <v>0</v>
      </c>
      <c r="AS132" s="1">
        <v>0</v>
      </c>
      <c r="AT132" s="1">
        <v>0</v>
      </c>
    </row>
    <row r="133" spans="40:46" x14ac:dyDescent="0.25">
      <c r="AN133" s="2">
        <v>13.199999999999969</v>
      </c>
      <c r="AO133" s="1">
        <v>0</v>
      </c>
      <c r="AP133" s="1">
        <v>0.33400000000000002</v>
      </c>
      <c r="AQ133" s="1">
        <v>0</v>
      </c>
      <c r="AR133" s="1">
        <v>0</v>
      </c>
      <c r="AS133" s="1">
        <v>0</v>
      </c>
      <c r="AT133" s="1">
        <v>0</v>
      </c>
    </row>
    <row r="134" spans="40:46" x14ac:dyDescent="0.25">
      <c r="AN134" s="2">
        <v>13.299999999999969</v>
      </c>
      <c r="AO134" s="1">
        <v>0</v>
      </c>
      <c r="AP134" s="1">
        <v>0.33100000000000002</v>
      </c>
      <c r="AQ134" s="1">
        <v>0</v>
      </c>
      <c r="AR134" s="1">
        <v>0</v>
      </c>
      <c r="AS134" s="1">
        <v>0</v>
      </c>
      <c r="AT134" s="1">
        <v>0</v>
      </c>
    </row>
    <row r="135" spans="40:46" x14ac:dyDescent="0.25">
      <c r="AN135" s="2">
        <v>13.399999999999968</v>
      </c>
      <c r="AO135" s="1">
        <v>0</v>
      </c>
      <c r="AP135" s="1">
        <v>0.32800000000000001</v>
      </c>
      <c r="AQ135" s="1">
        <v>0</v>
      </c>
      <c r="AR135" s="1">
        <v>0</v>
      </c>
      <c r="AS135" s="1">
        <v>0</v>
      </c>
      <c r="AT135" s="1">
        <v>0</v>
      </c>
    </row>
    <row r="136" spans="40:46" x14ac:dyDescent="0.25">
      <c r="AN136" s="2">
        <v>13.499999999999968</v>
      </c>
      <c r="AO136" s="1">
        <v>0</v>
      </c>
      <c r="AP136" s="1">
        <v>0.32500000000000001</v>
      </c>
      <c r="AQ136" s="1">
        <v>0</v>
      </c>
      <c r="AR136" s="1">
        <v>0</v>
      </c>
      <c r="AS136" s="1">
        <v>0</v>
      </c>
      <c r="AT136" s="1">
        <v>0</v>
      </c>
    </row>
    <row r="137" spans="40:46" x14ac:dyDescent="0.25">
      <c r="AN137" s="2">
        <v>13.599999999999968</v>
      </c>
      <c r="AO137" s="1">
        <v>0</v>
      </c>
      <c r="AP137" s="1">
        <v>0.32200000000000001</v>
      </c>
      <c r="AQ137" s="1">
        <v>0</v>
      </c>
      <c r="AR137" s="1">
        <v>0</v>
      </c>
      <c r="AS137" s="1">
        <v>0</v>
      </c>
      <c r="AT137" s="1">
        <v>0</v>
      </c>
    </row>
    <row r="138" spans="40:46" x14ac:dyDescent="0.25">
      <c r="AN138" s="2">
        <v>13.699999999999967</v>
      </c>
      <c r="AO138" s="1">
        <v>0</v>
      </c>
      <c r="AP138" s="1">
        <v>0.31900000000000001</v>
      </c>
      <c r="AQ138" s="1">
        <v>0</v>
      </c>
      <c r="AR138" s="1">
        <v>0</v>
      </c>
      <c r="AS138" s="1">
        <v>0</v>
      </c>
      <c r="AT138" s="1">
        <v>0</v>
      </c>
    </row>
    <row r="139" spans="40:46" x14ac:dyDescent="0.25">
      <c r="AN139" s="2">
        <v>13.799999999999967</v>
      </c>
      <c r="AO139" s="1">
        <v>0</v>
      </c>
      <c r="AP139" s="1">
        <v>0.316</v>
      </c>
      <c r="AQ139" s="1">
        <v>0</v>
      </c>
      <c r="AR139" s="1">
        <v>0</v>
      </c>
      <c r="AS139" s="1">
        <v>0</v>
      </c>
      <c r="AT139" s="1">
        <v>0</v>
      </c>
    </row>
    <row r="140" spans="40:46" x14ac:dyDescent="0.25">
      <c r="AN140" s="2">
        <v>13.899999999999967</v>
      </c>
      <c r="AO140" s="1">
        <v>0</v>
      </c>
      <c r="AP140" s="1">
        <v>0.313</v>
      </c>
      <c r="AQ140" s="1">
        <v>0</v>
      </c>
      <c r="AR140" s="1">
        <v>0</v>
      </c>
      <c r="AS140" s="1">
        <v>0</v>
      </c>
      <c r="AT140" s="1">
        <v>0</v>
      </c>
    </row>
    <row r="141" spans="40:46" x14ac:dyDescent="0.25">
      <c r="AN141" s="2">
        <v>13.999999999999966</v>
      </c>
      <c r="AO141" s="1">
        <v>0</v>
      </c>
      <c r="AP141" s="1">
        <v>0.31</v>
      </c>
      <c r="AQ141" s="1">
        <v>0</v>
      </c>
      <c r="AR141" s="1">
        <v>0</v>
      </c>
      <c r="AS141" s="1">
        <v>0</v>
      </c>
      <c r="AT141" s="1">
        <v>0</v>
      </c>
    </row>
    <row r="142" spans="40:46" x14ac:dyDescent="0.25">
      <c r="AN142" s="2">
        <v>14.099999999999966</v>
      </c>
      <c r="AO142" s="1">
        <v>0</v>
      </c>
      <c r="AP142" s="1">
        <v>0.307</v>
      </c>
      <c r="AQ142" s="1">
        <v>0</v>
      </c>
      <c r="AR142" s="1">
        <v>0</v>
      </c>
      <c r="AS142" s="1">
        <v>0</v>
      </c>
      <c r="AT142" s="1">
        <v>0</v>
      </c>
    </row>
    <row r="143" spans="40:46" x14ac:dyDescent="0.25">
      <c r="AN143" s="2">
        <v>14.199999999999966</v>
      </c>
      <c r="AO143" s="1">
        <v>0</v>
      </c>
      <c r="AP143" s="1">
        <v>0.30399999999999999</v>
      </c>
      <c r="AQ143" s="1">
        <v>0</v>
      </c>
      <c r="AR143" s="1">
        <v>0</v>
      </c>
      <c r="AS143" s="1">
        <v>0</v>
      </c>
      <c r="AT143" s="1">
        <v>0</v>
      </c>
    </row>
    <row r="144" spans="40:46" x14ac:dyDescent="0.25">
      <c r="AN144" s="2">
        <v>14.299999999999965</v>
      </c>
      <c r="AO144" s="1">
        <v>0</v>
      </c>
      <c r="AP144" s="1">
        <v>0.30099999999999999</v>
      </c>
      <c r="AQ144" s="1">
        <v>0</v>
      </c>
      <c r="AR144" s="1">
        <v>0</v>
      </c>
      <c r="AS144" s="1">
        <v>0</v>
      </c>
      <c r="AT144" s="1">
        <v>0</v>
      </c>
    </row>
    <row r="145" spans="40:46" x14ac:dyDescent="0.25">
      <c r="AN145" s="2">
        <v>14.399999999999965</v>
      </c>
      <c r="AO145" s="1">
        <v>0</v>
      </c>
      <c r="AP145" s="1">
        <v>0.29799999999999999</v>
      </c>
      <c r="AQ145" s="1">
        <v>0</v>
      </c>
      <c r="AR145" s="1">
        <v>0</v>
      </c>
      <c r="AS145" s="1">
        <v>0</v>
      </c>
      <c r="AT145" s="1">
        <v>0</v>
      </c>
    </row>
    <row r="146" spans="40:46" x14ac:dyDescent="0.25">
      <c r="AN146" s="2">
        <v>14.499999999999964</v>
      </c>
      <c r="AO146" s="1">
        <v>0</v>
      </c>
      <c r="AP146" s="1">
        <v>0.29500000000000004</v>
      </c>
      <c r="AQ146" s="1">
        <v>0</v>
      </c>
      <c r="AR146" s="1">
        <v>0</v>
      </c>
      <c r="AS146" s="1">
        <v>0</v>
      </c>
      <c r="AT146" s="1">
        <v>0</v>
      </c>
    </row>
    <row r="147" spans="40:46" x14ac:dyDescent="0.25">
      <c r="AN147" s="2">
        <v>14.599999999999964</v>
      </c>
      <c r="AO147" s="1">
        <v>0</v>
      </c>
      <c r="AP147" s="1">
        <v>0.29200000000000004</v>
      </c>
      <c r="AQ147" s="1">
        <v>0</v>
      </c>
      <c r="AR147" s="1">
        <v>0</v>
      </c>
      <c r="AS147" s="1">
        <v>0</v>
      </c>
      <c r="AT147" s="1">
        <v>0</v>
      </c>
    </row>
    <row r="148" spans="40:46" x14ac:dyDescent="0.25">
      <c r="AN148" s="2">
        <v>14.699999999999964</v>
      </c>
      <c r="AO148" s="1">
        <v>0</v>
      </c>
      <c r="AP148" s="1">
        <v>0.28900000000000003</v>
      </c>
      <c r="AQ148" s="1">
        <v>0</v>
      </c>
      <c r="AR148" s="1">
        <v>0</v>
      </c>
      <c r="AS148" s="1">
        <v>0</v>
      </c>
      <c r="AT148" s="1">
        <v>0</v>
      </c>
    </row>
    <row r="149" spans="40:46" x14ac:dyDescent="0.25">
      <c r="AN149" s="2">
        <v>14.799999999999963</v>
      </c>
      <c r="AO149" s="1">
        <v>0</v>
      </c>
      <c r="AP149" s="1">
        <v>0.28600000000000003</v>
      </c>
      <c r="AQ149" s="1">
        <v>0</v>
      </c>
      <c r="AR149" s="1">
        <v>0</v>
      </c>
      <c r="AS149" s="1">
        <v>0</v>
      </c>
      <c r="AT149" s="1">
        <v>0</v>
      </c>
    </row>
    <row r="150" spans="40:46" x14ac:dyDescent="0.25">
      <c r="AN150" s="2">
        <v>14.899999999999963</v>
      </c>
      <c r="AO150" s="1">
        <v>0</v>
      </c>
      <c r="AP150" s="1">
        <v>0.28300000000000003</v>
      </c>
      <c r="AQ150" s="1">
        <v>0</v>
      </c>
      <c r="AR150" s="1">
        <v>0</v>
      </c>
      <c r="AS150" s="1">
        <v>0</v>
      </c>
      <c r="AT150" s="1">
        <v>0</v>
      </c>
    </row>
    <row r="151" spans="40:46" x14ac:dyDescent="0.25">
      <c r="AN151" s="2">
        <v>14.999999999999963</v>
      </c>
      <c r="AO151" s="1">
        <v>0</v>
      </c>
      <c r="AP151" s="1">
        <v>0.28000000000000003</v>
      </c>
      <c r="AQ151" s="1">
        <v>0</v>
      </c>
      <c r="AR151" s="1">
        <v>0</v>
      </c>
      <c r="AS151" s="1">
        <v>0</v>
      </c>
      <c r="AT151" s="1">
        <v>0</v>
      </c>
    </row>
    <row r="152" spans="40:46" x14ac:dyDescent="0.25">
      <c r="AN152" s="2">
        <v>15.099999999999962</v>
      </c>
      <c r="AO152" s="1">
        <v>0</v>
      </c>
      <c r="AP152" s="1">
        <v>0.252</v>
      </c>
      <c r="AQ152" s="1">
        <v>0</v>
      </c>
      <c r="AR152" s="1">
        <v>0</v>
      </c>
      <c r="AS152" s="1">
        <v>0</v>
      </c>
      <c r="AT152" s="1">
        <v>0</v>
      </c>
    </row>
    <row r="153" spans="40:46" x14ac:dyDescent="0.25">
      <c r="AN153" s="2">
        <v>15.199999999999962</v>
      </c>
      <c r="AO153" s="1">
        <v>0</v>
      </c>
      <c r="AP153" s="1">
        <v>0.22400000000000003</v>
      </c>
      <c r="AQ153" s="1">
        <v>0</v>
      </c>
      <c r="AR153" s="1">
        <v>0</v>
      </c>
      <c r="AS153" s="1">
        <v>0</v>
      </c>
      <c r="AT153" s="1">
        <v>0</v>
      </c>
    </row>
    <row r="154" spans="40:46" x14ac:dyDescent="0.25">
      <c r="AN154" s="2">
        <v>15.299999999999962</v>
      </c>
      <c r="AO154" s="1">
        <v>0</v>
      </c>
      <c r="AP154" s="1">
        <v>0.19600000000000001</v>
      </c>
      <c r="AQ154" s="1">
        <v>0</v>
      </c>
      <c r="AR154" s="1">
        <v>0</v>
      </c>
      <c r="AS154" s="1">
        <v>0</v>
      </c>
      <c r="AT154" s="1">
        <v>0</v>
      </c>
    </row>
    <row r="155" spans="40:46" x14ac:dyDescent="0.25">
      <c r="AN155" s="2">
        <v>15.399999999999961</v>
      </c>
      <c r="AO155" s="1">
        <v>0</v>
      </c>
      <c r="AP155" s="1">
        <v>0.16800000000000001</v>
      </c>
      <c r="AQ155" s="1">
        <v>0</v>
      </c>
      <c r="AR155" s="1">
        <v>0</v>
      </c>
      <c r="AS155" s="1">
        <v>0</v>
      </c>
      <c r="AT155" s="1">
        <v>0</v>
      </c>
    </row>
    <row r="156" spans="40:46" x14ac:dyDescent="0.25">
      <c r="AN156" s="2">
        <v>15.499999999999961</v>
      </c>
      <c r="AO156" s="1">
        <v>0</v>
      </c>
      <c r="AP156" s="1">
        <v>0.14000000000000001</v>
      </c>
      <c r="AQ156" s="1">
        <v>0</v>
      </c>
      <c r="AR156" s="1">
        <v>0</v>
      </c>
      <c r="AS156" s="1">
        <v>0</v>
      </c>
      <c r="AT156" s="1">
        <v>0</v>
      </c>
    </row>
    <row r="157" spans="40:46" x14ac:dyDescent="0.25">
      <c r="AN157" s="2">
        <v>15.599999999999961</v>
      </c>
      <c r="AO157" s="1">
        <v>0</v>
      </c>
      <c r="AP157" s="1">
        <v>0.11199999999999999</v>
      </c>
      <c r="AQ157" s="1">
        <v>0</v>
      </c>
      <c r="AR157" s="1">
        <v>0</v>
      </c>
      <c r="AS157" s="1">
        <v>0</v>
      </c>
      <c r="AT157" s="1">
        <v>0</v>
      </c>
    </row>
    <row r="158" spans="40:46" x14ac:dyDescent="0.25">
      <c r="AN158" s="2">
        <v>15.69999999999996</v>
      </c>
      <c r="AO158" s="1">
        <v>0</v>
      </c>
      <c r="AP158" s="1">
        <v>8.4000000000000019E-2</v>
      </c>
      <c r="AQ158" s="1">
        <v>0</v>
      </c>
      <c r="AR158" s="1">
        <v>0</v>
      </c>
      <c r="AS158" s="1">
        <v>0</v>
      </c>
      <c r="AT158" s="1">
        <v>0</v>
      </c>
    </row>
    <row r="159" spans="40:46" x14ac:dyDescent="0.25">
      <c r="AN159" s="2">
        <v>15.79999999999996</v>
      </c>
      <c r="AO159" s="1">
        <v>0</v>
      </c>
      <c r="AP159" s="1">
        <v>5.5999999999999994E-2</v>
      </c>
      <c r="AQ159" s="1">
        <v>0</v>
      </c>
      <c r="AR159" s="1">
        <v>0</v>
      </c>
      <c r="AS159" s="1">
        <v>0</v>
      </c>
      <c r="AT159" s="1">
        <v>0</v>
      </c>
    </row>
    <row r="160" spans="40:46" x14ac:dyDescent="0.25">
      <c r="AN160" s="2">
        <v>15.899999999999959</v>
      </c>
      <c r="AO160" s="1">
        <v>0</v>
      </c>
      <c r="AP160" s="1">
        <v>2.8000000000000025E-2</v>
      </c>
      <c r="AQ160" s="1">
        <v>0</v>
      </c>
      <c r="AR160" s="1">
        <v>0</v>
      </c>
      <c r="AS160" s="1">
        <v>0</v>
      </c>
      <c r="AT160" s="1">
        <v>0</v>
      </c>
    </row>
    <row r="161" spans="40:46" x14ac:dyDescent="0.25">
      <c r="AN161" s="2">
        <v>15.999999999999959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</row>
  </sheetData>
  <mergeCells count="3">
    <mergeCell ref="AS1:AT1"/>
    <mergeCell ref="AO1:AP1"/>
    <mergeCell ref="AQ1:AR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Dashboard_NIOSH</vt:lpstr>
      <vt:lpstr>machine_cm</vt:lpstr>
      <vt:lpstr>machine_libras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2019-07-18T23:41:32Z</dcterms:created>
  <dcterms:modified xsi:type="dcterms:W3CDTF">2021-06-25T19:53:09Z</dcterms:modified>
</cp:coreProperties>
</file>