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cuments\Ensino\WordPress\"/>
    </mc:Choice>
  </mc:AlternateContent>
  <bookViews>
    <workbookView xWindow="0" yWindow="15" windowWidth="19035" windowHeight="972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J14" i="1" l="1"/>
  <c r="J15" i="1"/>
  <c r="J16" i="1"/>
  <c r="J17" i="1"/>
  <c r="J9" i="1"/>
  <c r="J10" i="1"/>
  <c r="J11" i="1"/>
  <c r="J12" i="1"/>
  <c r="J5" i="1"/>
  <c r="J6" i="1"/>
  <c r="D37" i="1"/>
  <c r="D36" i="1"/>
  <c r="D21" i="1"/>
  <c r="J25" i="1" s="1"/>
  <c r="H39" i="1"/>
  <c r="J40" i="1"/>
  <c r="F27" i="1"/>
  <c r="F29" i="1" s="1"/>
  <c r="J27" i="1"/>
  <c r="J28" i="1" s="1"/>
  <c r="J7" i="1"/>
  <c r="J18" i="1" s="1"/>
  <c r="J19" i="1" s="1"/>
  <c r="J20" i="1" s="1"/>
  <c r="J21" i="1" s="1"/>
  <c r="J22" i="1" s="1"/>
  <c r="J23" i="1" s="1"/>
  <c r="J8" i="1"/>
  <c r="J13" i="1"/>
  <c r="F28" i="1" l="1"/>
  <c r="J31" i="1"/>
  <c r="F31" i="1"/>
  <c r="F33" i="1" s="1"/>
  <c r="J30" i="1"/>
  <c r="F30" i="1"/>
  <c r="J29" i="1"/>
  <c r="J33" i="1" s="1"/>
  <c r="J34" i="1" s="1"/>
  <c r="J35" i="1" s="1"/>
  <c r="J36" i="1" s="1"/>
  <c r="J37" i="1" s="1"/>
  <c r="J38" i="1" s="1"/>
  <c r="J41" i="1" s="1"/>
  <c r="F32" i="1"/>
  <c r="J32" i="1"/>
  <c r="J43" i="1" l="1"/>
  <c r="J44" i="1"/>
</calcChain>
</file>

<file path=xl/sharedStrings.xml><?xml version="1.0" encoding="utf-8"?>
<sst xmlns="http://schemas.openxmlformats.org/spreadsheetml/2006/main" count="75" uniqueCount="55">
  <si>
    <t>Mensal</t>
  </si>
  <si>
    <t>Nº</t>
  </si>
  <si>
    <t xml:space="preserve">                                                DESCRIÇÃO DOS ITENS</t>
  </si>
  <si>
    <t xml:space="preserve">VALOR EM </t>
  </si>
  <si>
    <t>R$</t>
  </si>
  <si>
    <t>Condomínio</t>
  </si>
  <si>
    <t>Energia elétrica</t>
  </si>
  <si>
    <t>Contador</t>
  </si>
  <si>
    <t>Manutenção do consultório</t>
  </si>
  <si>
    <t>Consumo geral mensal</t>
  </si>
  <si>
    <t>Informática</t>
  </si>
  <si>
    <t>TOTAL para 11 meses de trabalho e 1 mês de férias</t>
  </si>
  <si>
    <t>Rateio por min = Total : 22 dias : 8h : 60min</t>
  </si>
  <si>
    <t xml:space="preserve"> 11% fundo de reserva = aposentadoria </t>
  </si>
  <si>
    <t xml:space="preserve">30% de periculosidade </t>
  </si>
  <si>
    <t xml:space="preserve">+ 20% de imprevistos </t>
  </si>
  <si>
    <t>+ férias 1/12 + 1/3</t>
  </si>
  <si>
    <t>e 13º salário.</t>
  </si>
  <si>
    <t>Cálculo estimado para 8 horas de trabalho.</t>
  </si>
  <si>
    <t>dias</t>
  </si>
  <si>
    <t>hora</t>
  </si>
  <si>
    <t>min</t>
  </si>
  <si>
    <t>Aluguel de sala</t>
  </si>
  <si>
    <t>meses</t>
  </si>
  <si>
    <t>consulta</t>
  </si>
  <si>
    <t>dia</t>
  </si>
  <si>
    <t>horas</t>
  </si>
  <si>
    <t>mês</t>
  </si>
  <si>
    <t>CÁLCULO FINAL DO CUSTO FIXO POR CONSULTA</t>
  </si>
  <si>
    <t>Atualização, livros e congressos</t>
  </si>
  <si>
    <t>Estimativa de custos simplificada para um Consultório Particular</t>
  </si>
  <si>
    <t>Valor total de equipamentos</t>
  </si>
  <si>
    <t>Depreciação do equipamento por consulta</t>
  </si>
  <si>
    <t>Remuneração profissional 4h</t>
  </si>
  <si>
    <t>Remuneração para</t>
  </si>
  <si>
    <t>1.337,32</t>
  </si>
  <si>
    <t>Total Gasto</t>
  </si>
  <si>
    <t>Mês</t>
  </si>
  <si>
    <t>Unid.</t>
  </si>
  <si>
    <t>Salário e encargos</t>
  </si>
  <si>
    <t>Faxineira</t>
  </si>
  <si>
    <t>Subtotal 1</t>
  </si>
  <si>
    <t>Impostos e Taxas</t>
  </si>
  <si>
    <t>Anuidade das entidades odontológicas</t>
  </si>
  <si>
    <t>Telefone</t>
  </si>
  <si>
    <t>Custo 1</t>
  </si>
  <si>
    <t>Custo 2</t>
  </si>
  <si>
    <t>Custo 3</t>
  </si>
  <si>
    <t>Taxa de retorno</t>
  </si>
  <si>
    <t>Por consulta</t>
  </si>
  <si>
    <t>CÁLCULO DO CUSTO FIXO POR CONSULTA</t>
  </si>
  <si>
    <t>Taxa ociosidade</t>
  </si>
  <si>
    <t>%</t>
  </si>
  <si>
    <t>Custo 5</t>
  </si>
  <si>
    <t>Custo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</si>
</sst>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(* #,##0.00_);_(* \(#,##0.00\);_(* &quot;-&quot;??_);_(@_)"/>
    <numFmt numFmtId="172" formatCode="_(* #,##0.000_);_(* \(#,##0.000\);_(* &quot;-&quot;??_);_(@_)"/>
    <numFmt numFmtId="176" formatCode="_(* #,##0.000_);_(* \(#,##0.000\);_(* &quot;-&quot;???_);_(@_)"/>
    <numFmt numFmtId="180" formatCode="_(* #,##0.00_);_(* \(#,##0.00\);_(* &quot;-&quot;???_);_(@_)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49" fontId="0" fillId="0" borderId="2" xfId="0" applyNumberFormat="1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49" fontId="0" fillId="0" borderId="9" xfId="0" applyNumberFormat="1" applyBorder="1"/>
    <xf numFmtId="0" fontId="0" fillId="0" borderId="10" xfId="0" applyBorder="1"/>
    <xf numFmtId="171" fontId="0" fillId="0" borderId="10" xfId="1" applyFon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171" fontId="0" fillId="0" borderId="0" xfId="1" applyFont="1" applyBorder="1"/>
    <xf numFmtId="171" fontId="0" fillId="0" borderId="13" xfId="1" applyFont="1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49" fontId="0" fillId="0" borderId="13" xfId="0" applyNumberFormat="1" applyBorder="1"/>
    <xf numFmtId="0" fontId="0" fillId="0" borderId="15" xfId="0" applyBorder="1"/>
    <xf numFmtId="0" fontId="4" fillId="0" borderId="8" xfId="0" applyFont="1" applyBorder="1"/>
    <xf numFmtId="171" fontId="0" fillId="0" borderId="0" xfId="0" applyNumberFormat="1"/>
    <xf numFmtId="172" fontId="0" fillId="0" borderId="0" xfId="0" applyNumberFormat="1"/>
    <xf numFmtId="2" fontId="0" fillId="0" borderId="0" xfId="0" applyNumberFormat="1"/>
    <xf numFmtId="176" fontId="0" fillId="0" borderId="0" xfId="0" applyNumberFormat="1"/>
    <xf numFmtId="171" fontId="0" fillId="0" borderId="6" xfId="1" applyFont="1" applyBorder="1"/>
    <xf numFmtId="171" fontId="3" fillId="0" borderId="10" xfId="1" applyFont="1" applyBorder="1"/>
    <xf numFmtId="0" fontId="3" fillId="0" borderId="0" xfId="0" applyFont="1"/>
    <xf numFmtId="171" fontId="5" fillId="0" borderId="9" xfId="1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171" fontId="0" fillId="0" borderId="10" xfId="0" applyNumberFormat="1" applyBorder="1"/>
    <xf numFmtId="171" fontId="0" fillId="0" borderId="11" xfId="0" applyNumberFormat="1" applyBorder="1"/>
    <xf numFmtId="2" fontId="0" fillId="0" borderId="11" xfId="0" applyNumberFormat="1" applyBorder="1"/>
    <xf numFmtId="172" fontId="0" fillId="0" borderId="11" xfId="1" applyNumberFormat="1" applyFont="1" applyBorder="1"/>
    <xf numFmtId="0" fontId="0" fillId="0" borderId="3" xfId="0" applyBorder="1" applyAlignment="1">
      <alignment horizontal="right"/>
    </xf>
    <xf numFmtId="0" fontId="7" fillId="0" borderId="0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7" fillId="0" borderId="2" xfId="0" applyNumberFormat="1" applyFont="1" applyBorder="1"/>
    <xf numFmtId="0" fontId="0" fillId="0" borderId="6" xfId="0" applyBorder="1" applyAlignment="1">
      <alignment horizontal="righ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/>
    <xf numFmtId="180" fontId="3" fillId="0" borderId="11" xfId="0" applyNumberFormat="1" applyFont="1" applyBorder="1"/>
    <xf numFmtId="2" fontId="3" fillId="0" borderId="11" xfId="0" applyNumberFormat="1" applyFont="1" applyBorder="1"/>
    <xf numFmtId="2" fontId="7" fillId="0" borderId="2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0" fontId="3" fillId="0" borderId="4" xfId="0" applyFont="1" applyBorder="1"/>
    <xf numFmtId="0" fontId="8" fillId="0" borderId="1" xfId="0" applyFont="1" applyBorder="1"/>
    <xf numFmtId="0" fontId="3" fillId="0" borderId="7" xfId="0" applyFont="1" applyBorder="1"/>
    <xf numFmtId="0" fontId="3" fillId="0" borderId="14" xfId="0" applyFont="1" applyBorder="1"/>
    <xf numFmtId="4" fontId="0" fillId="0" borderId="2" xfId="0" applyNumberFormat="1" applyBorder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right"/>
    </xf>
    <xf numFmtId="49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14" xfId="0" applyFont="1" applyBorder="1"/>
    <xf numFmtId="0" fontId="5" fillId="0" borderId="13" xfId="0" applyFont="1" applyBorder="1"/>
    <xf numFmtId="0" fontId="4" fillId="0" borderId="13" xfId="0" applyFont="1" applyBorder="1" applyAlignment="1">
      <alignment horizontal="right"/>
    </xf>
    <xf numFmtId="49" fontId="4" fillId="0" borderId="13" xfId="0" applyNumberFormat="1" applyFont="1" applyBorder="1"/>
    <xf numFmtId="0" fontId="4" fillId="0" borderId="13" xfId="0" applyFont="1" applyBorder="1"/>
    <xf numFmtId="0" fontId="4" fillId="0" borderId="15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B41" sqref="B41"/>
    </sheetView>
  </sheetViews>
  <sheetFormatPr defaultRowHeight="12.75" x14ac:dyDescent="0.2"/>
  <cols>
    <col min="1" max="1" width="10.140625" customWidth="1"/>
    <col min="6" max="6" width="9.28515625" bestFit="1" customWidth="1"/>
    <col min="8" max="8" width="11.85546875" customWidth="1"/>
    <col min="9" max="9" width="9.28515625" bestFit="1" customWidth="1"/>
    <col min="10" max="10" width="11.140625" customWidth="1"/>
    <col min="11" max="11" width="10.28515625" bestFit="1" customWidth="1"/>
  </cols>
  <sheetData>
    <row r="1" spans="1:10" x14ac:dyDescent="0.2">
      <c r="D1" s="1"/>
      <c r="E1" s="2"/>
    </row>
    <row r="2" spans="1:10" x14ac:dyDescent="0.2">
      <c r="A2" t="s">
        <v>30</v>
      </c>
      <c r="D2" s="1"/>
      <c r="E2" s="2"/>
      <c r="J2" t="s">
        <v>0</v>
      </c>
    </row>
    <row r="3" spans="1:10" x14ac:dyDescent="0.2">
      <c r="A3" s="3" t="s">
        <v>1</v>
      </c>
      <c r="B3" s="4" t="s">
        <v>2</v>
      </c>
      <c r="C3" s="5"/>
      <c r="D3" s="6"/>
      <c r="E3" s="7"/>
      <c r="F3" s="5"/>
      <c r="G3" s="8"/>
      <c r="H3" s="4" t="s">
        <v>36</v>
      </c>
      <c r="I3" s="8" t="s">
        <v>37</v>
      </c>
      <c r="J3" s="9" t="s">
        <v>3</v>
      </c>
    </row>
    <row r="4" spans="1:10" x14ac:dyDescent="0.2">
      <c r="A4" s="10"/>
      <c r="B4" s="10"/>
      <c r="C4" s="11"/>
      <c r="D4" s="12"/>
      <c r="E4" s="13"/>
      <c r="F4" s="11"/>
      <c r="G4" s="14"/>
      <c r="H4" s="15" t="s">
        <v>4</v>
      </c>
      <c r="I4" s="31" t="s">
        <v>38</v>
      </c>
      <c r="J4" s="15" t="s">
        <v>4</v>
      </c>
    </row>
    <row r="5" spans="1:10" x14ac:dyDescent="0.2">
      <c r="A5" s="16">
        <v>1</v>
      </c>
      <c r="B5" s="16" t="s">
        <v>22</v>
      </c>
      <c r="C5" s="17"/>
      <c r="D5" s="18"/>
      <c r="E5" s="19"/>
      <c r="F5" s="17"/>
      <c r="G5" s="20"/>
      <c r="H5" s="61">
        <v>450</v>
      </c>
      <c r="I5" s="44">
        <v>1</v>
      </c>
      <c r="J5" s="21">
        <f>H5/I5</f>
        <v>450</v>
      </c>
    </row>
    <row r="6" spans="1:10" x14ac:dyDescent="0.2">
      <c r="A6" s="16">
        <v>2</v>
      </c>
      <c r="B6" s="16" t="s">
        <v>5</v>
      </c>
      <c r="C6" s="17"/>
      <c r="D6" s="18"/>
      <c r="E6" s="19"/>
      <c r="F6" s="17"/>
      <c r="G6" s="20"/>
      <c r="H6" s="62">
        <v>0</v>
      </c>
      <c r="I6" s="46">
        <v>1</v>
      </c>
      <c r="J6" s="21">
        <f>H6/I6</f>
        <v>0</v>
      </c>
    </row>
    <row r="7" spans="1:10" x14ac:dyDescent="0.2">
      <c r="A7" s="22">
        <v>3</v>
      </c>
      <c r="B7" s="16" t="s">
        <v>42</v>
      </c>
      <c r="C7" s="17"/>
      <c r="D7" s="18"/>
      <c r="E7" s="19"/>
      <c r="F7" s="17"/>
      <c r="G7" s="20"/>
      <c r="H7" s="62">
        <v>780</v>
      </c>
      <c r="I7" s="46">
        <v>12</v>
      </c>
      <c r="J7" s="21">
        <f>H7/I7</f>
        <v>65</v>
      </c>
    </row>
    <row r="8" spans="1:10" x14ac:dyDescent="0.2">
      <c r="A8" s="22">
        <v>4</v>
      </c>
      <c r="B8" s="16" t="s">
        <v>43</v>
      </c>
      <c r="C8" s="17"/>
      <c r="D8" s="18"/>
      <c r="E8" s="19"/>
      <c r="F8" s="17"/>
      <c r="G8" s="20"/>
      <c r="H8" s="62">
        <v>564</v>
      </c>
      <c r="I8" s="46">
        <v>12</v>
      </c>
      <c r="J8" s="21">
        <f t="shared" ref="J8:J12" si="0">H8/I8</f>
        <v>47</v>
      </c>
    </row>
    <row r="9" spans="1:10" x14ac:dyDescent="0.2">
      <c r="A9" s="22">
        <v>5</v>
      </c>
      <c r="B9" s="16" t="s">
        <v>44</v>
      </c>
      <c r="C9" s="17"/>
      <c r="D9" s="18"/>
      <c r="E9" s="19"/>
      <c r="F9" s="17"/>
      <c r="G9" s="20"/>
      <c r="H9" s="63">
        <v>100</v>
      </c>
      <c r="I9" s="46">
        <v>1</v>
      </c>
      <c r="J9" s="21">
        <f t="shared" si="0"/>
        <v>100</v>
      </c>
    </row>
    <row r="10" spans="1:10" x14ac:dyDescent="0.2">
      <c r="A10" s="22">
        <v>6</v>
      </c>
      <c r="B10" s="16" t="s">
        <v>6</v>
      </c>
      <c r="C10" s="17"/>
      <c r="D10" s="18"/>
      <c r="E10" s="19"/>
      <c r="F10" s="17"/>
      <c r="G10" s="20"/>
      <c r="H10" s="63">
        <v>77</v>
      </c>
      <c r="I10" s="46">
        <v>1</v>
      </c>
      <c r="J10" s="21">
        <f t="shared" si="0"/>
        <v>77</v>
      </c>
    </row>
    <row r="11" spans="1:10" x14ac:dyDescent="0.2">
      <c r="A11" s="22">
        <v>7</v>
      </c>
      <c r="B11" s="16" t="s">
        <v>39</v>
      </c>
      <c r="C11" s="17"/>
      <c r="D11" s="18"/>
      <c r="E11" s="19"/>
      <c r="F11" s="17"/>
      <c r="G11" s="20"/>
      <c r="H11" s="63">
        <v>1080</v>
      </c>
      <c r="I11" s="46">
        <v>1</v>
      </c>
      <c r="J11" s="21">
        <f t="shared" si="0"/>
        <v>1080</v>
      </c>
    </row>
    <row r="12" spans="1:10" x14ac:dyDescent="0.2">
      <c r="A12" s="22">
        <v>8</v>
      </c>
      <c r="B12" s="16" t="s">
        <v>40</v>
      </c>
      <c r="C12" s="17"/>
      <c r="D12" s="18"/>
      <c r="E12" s="19"/>
      <c r="F12" s="17"/>
      <c r="G12" s="20"/>
      <c r="H12" s="63">
        <v>300</v>
      </c>
      <c r="I12" s="46">
        <v>1</v>
      </c>
      <c r="J12" s="21">
        <f t="shared" si="0"/>
        <v>300</v>
      </c>
    </row>
    <row r="13" spans="1:10" x14ac:dyDescent="0.2">
      <c r="A13" s="10">
        <v>9</v>
      </c>
      <c r="B13" s="23" t="s">
        <v>29</v>
      </c>
      <c r="C13" s="11"/>
      <c r="D13" s="12"/>
      <c r="E13" s="13"/>
      <c r="F13" s="11"/>
      <c r="G13" s="14"/>
      <c r="H13" s="62">
        <v>2000</v>
      </c>
      <c r="I13" s="46">
        <v>12</v>
      </c>
      <c r="J13" s="21">
        <f>H13/I13</f>
        <v>166.66666666666666</v>
      </c>
    </row>
    <row r="14" spans="1:10" x14ac:dyDescent="0.2">
      <c r="A14" s="22">
        <v>10</v>
      </c>
      <c r="B14" s="16" t="s">
        <v>7</v>
      </c>
      <c r="C14" s="17"/>
      <c r="D14" s="18"/>
      <c r="E14" s="19"/>
      <c r="F14" s="17"/>
      <c r="G14" s="20"/>
      <c r="H14" s="63">
        <v>540</v>
      </c>
      <c r="I14" s="46">
        <v>1</v>
      </c>
      <c r="J14" s="21">
        <f>H14/I14</f>
        <v>540</v>
      </c>
    </row>
    <row r="15" spans="1:10" x14ac:dyDescent="0.2">
      <c r="A15" s="22">
        <v>11</v>
      </c>
      <c r="B15" s="16" t="s">
        <v>8</v>
      </c>
      <c r="C15" s="17"/>
      <c r="D15" s="18"/>
      <c r="E15" s="19"/>
      <c r="F15" s="17"/>
      <c r="G15" s="20"/>
      <c r="H15" s="63">
        <v>300</v>
      </c>
      <c r="I15" s="46">
        <v>12</v>
      </c>
      <c r="J15" s="21">
        <f>H15/I15</f>
        <v>25</v>
      </c>
    </row>
    <row r="16" spans="1:10" x14ac:dyDescent="0.2">
      <c r="A16" s="22">
        <v>12</v>
      </c>
      <c r="B16" s="16" t="s">
        <v>9</v>
      </c>
      <c r="C16" s="17"/>
      <c r="D16" s="18"/>
      <c r="E16" s="19"/>
      <c r="F16" s="17"/>
      <c r="G16" s="20"/>
      <c r="H16" s="63">
        <v>50</v>
      </c>
      <c r="I16" s="46">
        <v>1</v>
      </c>
      <c r="J16" s="21">
        <f>H16/I16</f>
        <v>50</v>
      </c>
    </row>
    <row r="17" spans="1:13" x14ac:dyDescent="0.2">
      <c r="A17" s="22">
        <v>13</v>
      </c>
      <c r="B17" s="16" t="s">
        <v>10</v>
      </c>
      <c r="C17" s="17"/>
      <c r="D17" s="18"/>
      <c r="E17" s="19"/>
      <c r="F17" s="17"/>
      <c r="G17" s="20"/>
      <c r="H17" s="63">
        <v>60</v>
      </c>
      <c r="I17" s="46">
        <v>1</v>
      </c>
      <c r="J17" s="21">
        <f>H17/I17</f>
        <v>60</v>
      </c>
    </row>
    <row r="18" spans="1:13" x14ac:dyDescent="0.2">
      <c r="A18" s="64" t="s">
        <v>41</v>
      </c>
      <c r="B18" s="65" t="s">
        <v>11</v>
      </c>
      <c r="C18" s="41"/>
      <c r="D18" s="57"/>
      <c r="E18" s="58"/>
      <c r="F18" s="41"/>
      <c r="G18" s="42"/>
      <c r="H18" s="16"/>
      <c r="I18" s="47"/>
      <c r="J18" s="38">
        <f>SUM(J5:J17)*12</f>
        <v>35528</v>
      </c>
      <c r="L18" s="35"/>
    </row>
    <row r="19" spans="1:13" x14ac:dyDescent="0.2">
      <c r="A19" s="4"/>
      <c r="B19" s="4" t="s">
        <v>12</v>
      </c>
      <c r="C19" s="5"/>
      <c r="D19" s="5"/>
      <c r="E19" s="5"/>
      <c r="F19" s="5"/>
      <c r="G19" s="8"/>
      <c r="H19" s="5"/>
      <c r="I19" s="8" t="s">
        <v>27</v>
      </c>
      <c r="J19" s="48">
        <f>J18/11</f>
        <v>3229.818181818182</v>
      </c>
      <c r="M19" s="36"/>
    </row>
    <row r="20" spans="1:13" x14ac:dyDescent="0.2">
      <c r="A20" s="10"/>
      <c r="B20" s="43">
        <v>11</v>
      </c>
      <c r="C20" s="11" t="s">
        <v>23</v>
      </c>
      <c r="D20" s="12"/>
      <c r="E20" s="13"/>
      <c r="F20" s="11"/>
      <c r="G20" s="14"/>
      <c r="H20" s="11"/>
      <c r="I20" s="14" t="s">
        <v>25</v>
      </c>
      <c r="J20" s="49">
        <f>J19/(B21)</f>
        <v>159.49719416386083</v>
      </c>
    </row>
    <row r="21" spans="1:13" x14ac:dyDescent="0.2">
      <c r="A21" s="10"/>
      <c r="B21" s="43">
        <v>20.25</v>
      </c>
      <c r="C21" s="11" t="s">
        <v>19</v>
      </c>
      <c r="D21" s="43">
        <f>D27</f>
        <v>8</v>
      </c>
      <c r="E21" s="11" t="s">
        <v>26</v>
      </c>
      <c r="F21" s="11"/>
      <c r="G21" s="14"/>
      <c r="H21" s="11"/>
      <c r="I21" s="14" t="s">
        <v>20</v>
      </c>
      <c r="J21" s="49">
        <f>J20/(D21)</f>
        <v>19.937149270482603</v>
      </c>
    </row>
    <row r="22" spans="1:13" x14ac:dyDescent="0.2">
      <c r="A22" s="10"/>
      <c r="B22" s="43">
        <v>60</v>
      </c>
      <c r="C22" s="11" t="s">
        <v>21</v>
      </c>
      <c r="D22" s="45">
        <v>30</v>
      </c>
      <c r="E22" s="11" t="s">
        <v>24</v>
      </c>
      <c r="F22" s="11"/>
      <c r="G22" s="14"/>
      <c r="H22" s="11"/>
      <c r="I22" s="14" t="s">
        <v>21</v>
      </c>
      <c r="J22" s="48">
        <f>J21/B22</f>
        <v>0.33228582117471006</v>
      </c>
      <c r="K22" s="34"/>
      <c r="M22" s="33"/>
    </row>
    <row r="23" spans="1:13" x14ac:dyDescent="0.2">
      <c r="A23" s="64" t="s">
        <v>45</v>
      </c>
      <c r="B23" s="43"/>
      <c r="C23" s="28"/>
      <c r="D23" s="28"/>
      <c r="E23" s="28"/>
      <c r="F23" s="28"/>
      <c r="G23" s="31"/>
      <c r="H23" s="28"/>
      <c r="I23" s="31" t="s">
        <v>24</v>
      </c>
      <c r="J23" s="59">
        <f>J22*D22</f>
        <v>9.9685746352413016</v>
      </c>
      <c r="K23" s="36"/>
    </row>
    <row r="24" spans="1:13" x14ac:dyDescent="0.2">
      <c r="A24" s="27">
        <v>14</v>
      </c>
      <c r="B24" s="10" t="s">
        <v>31</v>
      </c>
      <c r="C24" s="11"/>
      <c r="D24" s="12"/>
      <c r="E24" s="13"/>
      <c r="F24" s="11"/>
      <c r="G24" s="56" t="s">
        <v>4</v>
      </c>
      <c r="H24" s="55">
        <v>45000</v>
      </c>
      <c r="I24" s="8"/>
      <c r="J24" s="22"/>
      <c r="K24" s="36"/>
    </row>
    <row r="25" spans="1:13" x14ac:dyDescent="0.2">
      <c r="A25" s="39" t="s">
        <v>46</v>
      </c>
      <c r="B25" s="27" t="s">
        <v>32</v>
      </c>
      <c r="C25" s="28"/>
      <c r="D25" s="28"/>
      <c r="E25" s="28"/>
      <c r="F25" s="28"/>
      <c r="G25" s="31"/>
      <c r="H25" s="28"/>
      <c r="I25" s="31"/>
      <c r="J25" s="60">
        <f>(H24/10/B20/B21/D21/B22)*D22</f>
        <v>1.2626262626262625</v>
      </c>
      <c r="K25" s="36"/>
    </row>
    <row r="26" spans="1:13" x14ac:dyDescent="0.2">
      <c r="A26" s="24">
        <v>15</v>
      </c>
      <c r="B26" s="11" t="s">
        <v>33</v>
      </c>
      <c r="C26" s="11"/>
      <c r="D26" s="12">
        <v>4</v>
      </c>
      <c r="E26" s="11" t="s">
        <v>26</v>
      </c>
      <c r="F26" s="11"/>
      <c r="G26" s="56" t="s">
        <v>4</v>
      </c>
      <c r="H26" s="53" t="s">
        <v>35</v>
      </c>
      <c r="I26" s="8"/>
      <c r="J26" s="22"/>
    </row>
    <row r="27" spans="1:13" x14ac:dyDescent="0.2">
      <c r="A27" s="23"/>
      <c r="B27" s="11" t="s">
        <v>34</v>
      </c>
      <c r="C27" s="11"/>
      <c r="D27" s="52">
        <v>8</v>
      </c>
      <c r="E27" s="13" t="s">
        <v>26</v>
      </c>
      <c r="F27" s="25">
        <f>H26*(D27/D26)</f>
        <v>2674.64</v>
      </c>
      <c r="G27" s="37"/>
      <c r="H27" s="10"/>
      <c r="I27" s="14"/>
      <c r="J27" s="49">
        <f>H26*2</f>
        <v>2674.64</v>
      </c>
    </row>
    <row r="28" spans="1:13" x14ac:dyDescent="0.2">
      <c r="A28" s="23"/>
      <c r="B28" s="11" t="s">
        <v>13</v>
      </c>
      <c r="C28" s="11"/>
      <c r="D28" s="12"/>
      <c r="E28" s="13"/>
      <c r="F28" s="25">
        <f>SUM(F27*11/100)</f>
        <v>294.21039999999999</v>
      </c>
      <c r="G28" s="37"/>
      <c r="H28" s="10"/>
      <c r="I28" s="14"/>
      <c r="J28" s="49">
        <f>(11%*J27)</f>
        <v>294.21039999999999</v>
      </c>
    </row>
    <row r="29" spans="1:13" x14ac:dyDescent="0.2">
      <c r="A29" s="23"/>
      <c r="B29" s="11" t="s">
        <v>14</v>
      </c>
      <c r="C29" s="11"/>
      <c r="D29" s="12"/>
      <c r="E29" s="13"/>
      <c r="F29" s="25">
        <f>SUM(F27*30/100)</f>
        <v>802.39199999999994</v>
      </c>
      <c r="G29" s="37"/>
      <c r="H29" s="10"/>
      <c r="I29" s="14"/>
      <c r="J29" s="49">
        <f>(30%*J27)</f>
        <v>802.39199999999994</v>
      </c>
    </row>
    <row r="30" spans="1:13" x14ac:dyDescent="0.2">
      <c r="A30" s="23"/>
      <c r="B30" s="11" t="s">
        <v>15</v>
      </c>
      <c r="C30" s="11"/>
      <c r="D30" s="12"/>
      <c r="E30" s="13"/>
      <c r="F30" s="25">
        <f>SUM(F27*20/100)</f>
        <v>534.928</v>
      </c>
      <c r="G30" s="37"/>
      <c r="H30" s="10"/>
      <c r="I30" s="14"/>
      <c r="J30" s="49">
        <f>(20%*J27)</f>
        <v>534.928</v>
      </c>
    </row>
    <row r="31" spans="1:13" x14ac:dyDescent="0.2">
      <c r="A31" s="23"/>
      <c r="B31" s="13" t="s">
        <v>16</v>
      </c>
      <c r="C31" s="11"/>
      <c r="D31" s="12"/>
      <c r="E31" s="13"/>
      <c r="F31" s="25">
        <f>SUM(F27/12)+(F27/12/3)</f>
        <v>297.18222222222221</v>
      </c>
      <c r="G31" s="37"/>
      <c r="H31" s="10"/>
      <c r="I31" s="14"/>
      <c r="J31" s="49">
        <f>(J27/12)+(J27/36)</f>
        <v>297.18222222222221</v>
      </c>
    </row>
    <row r="32" spans="1:13" x14ac:dyDescent="0.2">
      <c r="A32" s="23"/>
      <c r="B32" s="11" t="s">
        <v>17</v>
      </c>
      <c r="C32" s="11"/>
      <c r="D32" s="12"/>
      <c r="E32" s="13"/>
      <c r="F32" s="26">
        <f>SUM(F27/12)</f>
        <v>222.88666666666666</v>
      </c>
      <c r="G32" s="37"/>
      <c r="H32" s="10"/>
      <c r="I32" s="14"/>
      <c r="J32" s="49">
        <f>(J27/12)</f>
        <v>222.88666666666666</v>
      </c>
    </row>
    <row r="33" spans="1:10" x14ac:dyDescent="0.2">
      <c r="A33" s="23"/>
      <c r="B33" s="11" t="s">
        <v>18</v>
      </c>
      <c r="C33" s="11"/>
      <c r="D33" s="12"/>
      <c r="E33" s="13"/>
      <c r="F33" s="25">
        <f>SUM(F27:F32)</f>
        <v>4826.239288888889</v>
      </c>
      <c r="G33" s="37"/>
      <c r="H33" s="10"/>
      <c r="I33" s="14"/>
      <c r="J33" s="50">
        <f>SUM(J27:J32)</f>
        <v>4826.239288888889</v>
      </c>
    </row>
    <row r="34" spans="1:10" x14ac:dyDescent="0.2">
      <c r="A34" s="23"/>
      <c r="B34" s="11" t="s">
        <v>12</v>
      </c>
      <c r="C34" s="11"/>
      <c r="D34" s="11"/>
      <c r="E34" s="11"/>
      <c r="F34" s="11"/>
      <c r="G34" s="14"/>
      <c r="H34" s="10"/>
      <c r="I34" s="14" t="s">
        <v>27</v>
      </c>
      <c r="J34" s="48">
        <f>J33/11</f>
        <v>438.74902626262627</v>
      </c>
    </row>
    <row r="35" spans="1:10" x14ac:dyDescent="0.2">
      <c r="A35" s="23"/>
      <c r="B35" s="43">
        <v>11</v>
      </c>
      <c r="C35" s="11" t="s">
        <v>23</v>
      </c>
      <c r="D35" s="12"/>
      <c r="E35" s="13"/>
      <c r="F35" s="11"/>
      <c r="G35" s="14"/>
      <c r="H35" s="10"/>
      <c r="I35" s="14" t="s">
        <v>25</v>
      </c>
      <c r="J35" s="49">
        <f>J34/(B36)</f>
        <v>21.666618580870434</v>
      </c>
    </row>
    <row r="36" spans="1:10" x14ac:dyDescent="0.2">
      <c r="A36" s="23"/>
      <c r="B36" s="43">
        <v>20.25</v>
      </c>
      <c r="C36" s="11" t="s">
        <v>19</v>
      </c>
      <c r="D36" s="43">
        <f>D27</f>
        <v>8</v>
      </c>
      <c r="E36" s="11" t="s">
        <v>26</v>
      </c>
      <c r="F36" s="11"/>
      <c r="G36" s="14"/>
      <c r="H36" s="10"/>
      <c r="I36" s="14" t="s">
        <v>20</v>
      </c>
      <c r="J36" s="49">
        <f>J35/(D36)</f>
        <v>2.7083273226088043</v>
      </c>
    </row>
    <row r="37" spans="1:10" x14ac:dyDescent="0.2">
      <c r="A37" s="23"/>
      <c r="B37" s="43">
        <v>60</v>
      </c>
      <c r="C37" s="11" t="s">
        <v>21</v>
      </c>
      <c r="D37" s="43">
        <f>D22</f>
        <v>30</v>
      </c>
      <c r="E37" s="11" t="s">
        <v>24</v>
      </c>
      <c r="F37" s="11"/>
      <c r="G37" s="14"/>
      <c r="H37" s="10"/>
      <c r="I37" s="14" t="s">
        <v>21</v>
      </c>
      <c r="J37" s="48">
        <f>J36/B37</f>
        <v>4.5138788710146739E-2</v>
      </c>
    </row>
    <row r="38" spans="1:10" x14ac:dyDescent="0.2">
      <c r="A38" s="66" t="s">
        <v>47</v>
      </c>
      <c r="B38" s="43"/>
      <c r="C38" s="28"/>
      <c r="D38" s="28"/>
      <c r="E38" s="28"/>
      <c r="F38" s="28"/>
      <c r="G38" s="31"/>
      <c r="H38" s="27"/>
      <c r="I38" s="31" t="s">
        <v>24</v>
      </c>
      <c r="J38" s="59">
        <f>J37*D37</f>
        <v>1.3541636613044021</v>
      </c>
    </row>
    <row r="39" spans="1:10" x14ac:dyDescent="0.2">
      <c r="A39" s="24">
        <v>16</v>
      </c>
      <c r="B39" s="4" t="s">
        <v>48</v>
      </c>
      <c r="C39" s="5"/>
      <c r="D39" s="6"/>
      <c r="E39" s="7"/>
      <c r="F39" s="5"/>
      <c r="G39" s="18" t="s">
        <v>4</v>
      </c>
      <c r="H39" s="54">
        <f>H24</f>
        <v>45000</v>
      </c>
      <c r="I39" s="8"/>
      <c r="J39" s="22"/>
    </row>
    <row r="40" spans="1:10" x14ac:dyDescent="0.2">
      <c r="A40" s="66" t="s">
        <v>54</v>
      </c>
      <c r="B40" s="27" t="s">
        <v>49</v>
      </c>
      <c r="C40" s="28"/>
      <c r="D40" s="29"/>
      <c r="E40" s="30"/>
      <c r="F40" s="28"/>
      <c r="H40" s="27"/>
      <c r="I40" s="31"/>
      <c r="J40" s="60">
        <f>(H39/3/B35/B36/D36/B37)*30</f>
        <v>4.2087542087542094</v>
      </c>
    </row>
    <row r="41" spans="1:10" ht="15.75" x14ac:dyDescent="0.25">
      <c r="A41" s="32"/>
      <c r="B41" s="69" t="s">
        <v>50</v>
      </c>
      <c r="C41" s="70"/>
      <c r="D41" s="71"/>
      <c r="E41" s="72"/>
      <c r="F41" s="73"/>
      <c r="G41" s="74"/>
      <c r="H41" s="16"/>
      <c r="I41" s="20"/>
      <c r="J41" s="40">
        <f>J23+J25+J38+J40</f>
        <v>16.794118767926179</v>
      </c>
    </row>
    <row r="42" spans="1:10" x14ac:dyDescent="0.2">
      <c r="A42" s="4">
        <v>16</v>
      </c>
      <c r="B42" s="4" t="s">
        <v>51</v>
      </c>
      <c r="C42" s="5"/>
      <c r="D42" s="45">
        <v>25</v>
      </c>
      <c r="E42" s="7" t="s">
        <v>52</v>
      </c>
      <c r="F42" s="5"/>
      <c r="G42" s="51"/>
      <c r="H42" s="68"/>
      <c r="I42" s="8"/>
      <c r="J42" s="22"/>
    </row>
    <row r="43" spans="1:10" x14ac:dyDescent="0.2">
      <c r="A43" s="67" t="s">
        <v>53</v>
      </c>
      <c r="B43" s="27" t="s">
        <v>49</v>
      </c>
      <c r="C43" s="28"/>
      <c r="D43" s="29"/>
      <c r="E43" s="30"/>
      <c r="F43" s="28"/>
      <c r="G43" s="31"/>
      <c r="H43" s="28"/>
      <c r="I43" s="31"/>
      <c r="J43" s="60">
        <f>J41*D42%</f>
        <v>4.1985296919815447</v>
      </c>
    </row>
    <row r="44" spans="1:10" ht="15.75" x14ac:dyDescent="0.25">
      <c r="A44" s="32"/>
      <c r="B44" s="75" t="s">
        <v>28</v>
      </c>
      <c r="C44" s="76"/>
      <c r="D44" s="77"/>
      <c r="E44" s="78"/>
      <c r="F44" s="79"/>
      <c r="G44" s="80"/>
      <c r="H44" s="16"/>
      <c r="I44" s="20"/>
      <c r="J44" s="40">
        <f>J41+J43</f>
        <v>20.992648459907723</v>
      </c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 Castilhos</cp:lastModifiedBy>
  <dcterms:created xsi:type="dcterms:W3CDTF">2011-01-20T11:50:27Z</dcterms:created>
  <dcterms:modified xsi:type="dcterms:W3CDTF">2017-11-20T12:45:21Z</dcterms:modified>
</cp:coreProperties>
</file>